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serga\OneDrive\Рабочий стол\"/>
    </mc:Choice>
  </mc:AlternateContent>
  <xr:revisionPtr revIDLastSave="0" documentId="8_{5B8352FB-62E5-437C-BF6F-6383D838D23C}" xr6:coauthVersionLast="47" xr6:coauthVersionMax="47" xr10:uidLastSave="{00000000-0000-0000-0000-000000000000}"/>
  <workbookProtection workbookAlgorithmName="SHA-512" workbookHashValue="svk6dQf2Kd/ZYrspj5yU7Le/f2sqSYlpbfFMJhH8YS9psSKTeNQ2olgnS1lqN1xcRKhsXx3b+3KAuwcZmfqeOQ==" workbookSaltValue="zcFJv/GiRpHQWngq7z8AYg==" workbookSpinCount="100000" lockStructure="1"/>
  <bookViews>
    <workbookView xWindow="-120" yWindow="-16320" windowWidth="29040" windowHeight="15720" xr2:uid="{00000000-000D-0000-FFFF-FFFF00000000}"/>
  </bookViews>
  <sheets>
    <sheet name="Калькулятор сайт" sheetId="2" r:id="rId1"/>
    <sheet name="Калькулятор_1" sheetId="3" state="hidden" r:id="rId2"/>
    <sheet name="Калькулятор_2" sheetId="4" state="hidden" r:id="rId3"/>
    <sheet name="График_Внесено 1й платіж" sheetId="5" r:id="rId4"/>
    <sheet name="График_Не внесено 1й платіж" sheetId="6" r:id="rId5"/>
  </sheets>
  <externalReferences>
    <externalReference r:id="rId6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2" l="1"/>
  <c r="B13" i="4"/>
  <c r="B10" i="3"/>
  <c r="B13" i="3"/>
  <c r="V80" i="6" l="1"/>
  <c r="K6" i="6"/>
  <c r="K6" i="5"/>
  <c r="V80" i="5"/>
  <c r="B3" i="4"/>
  <c r="F6" i="6" s="1"/>
  <c r="B2" i="4"/>
  <c r="B2" i="3"/>
  <c r="B3" i="3"/>
  <c r="F6" i="5" s="1"/>
  <c r="C6" i="2"/>
  <c r="C14" i="2"/>
  <c r="C13" i="2" s="1"/>
  <c r="C15" i="2"/>
  <c r="W19" i="4"/>
  <c r="W13" i="4"/>
  <c r="B11" i="4"/>
  <c r="W7" i="4"/>
  <c r="W19" i="3"/>
  <c r="W13" i="3"/>
  <c r="B11" i="3"/>
  <c r="D4" i="3" s="1"/>
  <c r="W7" i="3"/>
  <c r="J4" i="3" l="1"/>
  <c r="I4" i="3"/>
  <c r="E4" i="3" s="1"/>
  <c r="V6" i="5" s="1"/>
  <c r="I4" i="4"/>
  <c r="J4" i="4"/>
  <c r="B7" i="4"/>
  <c r="D4" i="4"/>
  <c r="B7" i="3"/>
  <c r="B80" i="5" l="1"/>
  <c r="C6" i="6"/>
  <c r="A15" i="4"/>
  <c r="T13" i="6"/>
  <c r="T21" i="6"/>
  <c r="T29" i="6"/>
  <c r="T37" i="6"/>
  <c r="T45" i="6"/>
  <c r="T53" i="6"/>
  <c r="T61" i="6"/>
  <c r="T69" i="6"/>
  <c r="T77" i="6"/>
  <c r="S11" i="6"/>
  <c r="S27" i="6"/>
  <c r="S35" i="6"/>
  <c r="S51" i="6"/>
  <c r="S59" i="6"/>
  <c r="S67" i="6"/>
  <c r="S75" i="6"/>
  <c r="R9" i="6"/>
  <c r="R17" i="6"/>
  <c r="R25" i="6"/>
  <c r="R33" i="6"/>
  <c r="R41" i="6"/>
  <c r="R49" i="6"/>
  <c r="R57" i="6"/>
  <c r="R65" i="6"/>
  <c r="R73" i="6"/>
  <c r="R7" i="6"/>
  <c r="Q14" i="6"/>
  <c r="Q22" i="6"/>
  <c r="Q30" i="6"/>
  <c r="Q38" i="6"/>
  <c r="Q46" i="6"/>
  <c r="Q54" i="6"/>
  <c r="Q62" i="6"/>
  <c r="Q70" i="6"/>
  <c r="Q78" i="6"/>
  <c r="P11" i="6"/>
  <c r="P19" i="6"/>
  <c r="P27" i="6"/>
  <c r="P35" i="6"/>
  <c r="P43" i="6"/>
  <c r="P51" i="6"/>
  <c r="P59" i="6"/>
  <c r="P67" i="6"/>
  <c r="P75" i="6"/>
  <c r="O8" i="6"/>
  <c r="O16" i="6"/>
  <c r="O24" i="6"/>
  <c r="O32" i="6"/>
  <c r="O40" i="6"/>
  <c r="O48" i="6"/>
  <c r="O56" i="6"/>
  <c r="O64" i="6"/>
  <c r="O72" i="6"/>
  <c r="O80" i="6"/>
  <c r="N13" i="6"/>
  <c r="N21" i="6"/>
  <c r="N29" i="6"/>
  <c r="N37" i="6"/>
  <c r="N45" i="6"/>
  <c r="N53" i="6"/>
  <c r="N61" i="6"/>
  <c r="N69" i="6"/>
  <c r="N77" i="6"/>
  <c r="M10" i="6"/>
  <c r="M18" i="6"/>
  <c r="M26" i="6"/>
  <c r="M34" i="6"/>
  <c r="M42" i="6"/>
  <c r="M50" i="6"/>
  <c r="M58" i="6"/>
  <c r="M66" i="6"/>
  <c r="M74" i="6"/>
  <c r="M6" i="6"/>
  <c r="L15" i="6"/>
  <c r="L23" i="6"/>
  <c r="L31" i="6"/>
  <c r="L39" i="6"/>
  <c r="L47" i="6"/>
  <c r="L55" i="6"/>
  <c r="L63" i="6"/>
  <c r="L71" i="6"/>
  <c r="L79" i="6"/>
  <c r="T14" i="6"/>
  <c r="T22" i="6"/>
  <c r="T30" i="6"/>
  <c r="T38" i="6"/>
  <c r="T46" i="6"/>
  <c r="T54" i="6"/>
  <c r="T62" i="6"/>
  <c r="T70" i="6"/>
  <c r="T78" i="6"/>
  <c r="S12" i="6"/>
  <c r="S20" i="6"/>
  <c r="S28" i="6"/>
  <c r="S36" i="6"/>
  <c r="S44" i="6"/>
  <c r="S52" i="6"/>
  <c r="S60" i="6"/>
  <c r="S68" i="6"/>
  <c r="S76" i="6"/>
  <c r="R10" i="6"/>
  <c r="R18" i="6"/>
  <c r="R26" i="6"/>
  <c r="R34" i="6"/>
  <c r="R42" i="6"/>
  <c r="R50" i="6"/>
  <c r="R58" i="6"/>
  <c r="R66" i="6"/>
  <c r="R74" i="6"/>
  <c r="R6" i="6"/>
  <c r="Q15" i="6"/>
  <c r="Q23" i="6"/>
  <c r="Q31" i="6"/>
  <c r="Q39" i="6"/>
  <c r="Q47" i="6"/>
  <c r="Q55" i="6"/>
  <c r="Q63" i="6"/>
  <c r="Q71" i="6"/>
  <c r="Q79" i="6"/>
  <c r="P12" i="6"/>
  <c r="P20" i="6"/>
  <c r="P28" i="6"/>
  <c r="P36" i="6"/>
  <c r="P44" i="6"/>
  <c r="P52" i="6"/>
  <c r="P60" i="6"/>
  <c r="P68" i="6"/>
  <c r="P76" i="6"/>
  <c r="O9" i="6"/>
  <c r="O17" i="6"/>
  <c r="O25" i="6"/>
  <c r="O33" i="6"/>
  <c r="O41" i="6"/>
  <c r="O49" i="6"/>
  <c r="O57" i="6"/>
  <c r="O65" i="6"/>
  <c r="O73" i="6"/>
  <c r="O7" i="6"/>
  <c r="N14" i="6"/>
  <c r="N22" i="6"/>
  <c r="N30" i="6"/>
  <c r="N38" i="6"/>
  <c r="N46" i="6"/>
  <c r="N54" i="6"/>
  <c r="N62" i="6"/>
  <c r="N70" i="6"/>
  <c r="N78" i="6"/>
  <c r="M11" i="6"/>
  <c r="M19" i="6"/>
  <c r="M27" i="6"/>
  <c r="M35" i="6"/>
  <c r="M43" i="6"/>
  <c r="M51" i="6"/>
  <c r="M59" i="6"/>
  <c r="M67" i="6"/>
  <c r="M75" i="6"/>
  <c r="L8" i="6"/>
  <c r="L16" i="6"/>
  <c r="L24" i="6"/>
  <c r="L32" i="6"/>
  <c r="L40" i="6"/>
  <c r="L48" i="6"/>
  <c r="L56" i="6"/>
  <c r="L64" i="6"/>
  <c r="L72" i="6"/>
  <c r="L80" i="6"/>
  <c r="K13" i="6"/>
  <c r="T15" i="6"/>
  <c r="T23" i="6"/>
  <c r="T31" i="6"/>
  <c r="T39" i="6"/>
  <c r="T47" i="6"/>
  <c r="T55" i="6"/>
  <c r="T63" i="6"/>
  <c r="T71" i="6"/>
  <c r="T79" i="6"/>
  <c r="S13" i="6"/>
  <c r="S21" i="6"/>
  <c r="S29" i="6"/>
  <c r="S37" i="6"/>
  <c r="S45" i="6"/>
  <c r="S53" i="6"/>
  <c r="S61" i="6"/>
  <c r="S69" i="6"/>
  <c r="S77" i="6"/>
  <c r="R11" i="6"/>
  <c r="R19" i="6"/>
  <c r="R27" i="6"/>
  <c r="R35" i="6"/>
  <c r="R43" i="6"/>
  <c r="R51" i="6"/>
  <c r="R59" i="6"/>
  <c r="R67" i="6"/>
  <c r="R75" i="6"/>
  <c r="Q8" i="6"/>
  <c r="Q16" i="6"/>
  <c r="Q24" i="6"/>
  <c r="Q32" i="6"/>
  <c r="Q40" i="6"/>
  <c r="Q48" i="6"/>
  <c r="Q56" i="6"/>
  <c r="Q64" i="6"/>
  <c r="Q72" i="6"/>
  <c r="Q80" i="6"/>
  <c r="P13" i="6"/>
  <c r="P21" i="6"/>
  <c r="P29" i="6"/>
  <c r="P37" i="6"/>
  <c r="P45" i="6"/>
  <c r="P53" i="6"/>
  <c r="P61" i="6"/>
  <c r="P69" i="6"/>
  <c r="P77" i="6"/>
  <c r="O10" i="6"/>
  <c r="O18" i="6"/>
  <c r="O26" i="6"/>
  <c r="O34" i="6"/>
  <c r="O42" i="6"/>
  <c r="O50" i="6"/>
  <c r="O58" i="6"/>
  <c r="O66" i="6"/>
  <c r="O74" i="6"/>
  <c r="O6" i="6"/>
  <c r="N15" i="6"/>
  <c r="N23" i="6"/>
  <c r="N31" i="6"/>
  <c r="N39" i="6"/>
  <c r="N47" i="6"/>
  <c r="N55" i="6"/>
  <c r="N63" i="6"/>
  <c r="N71" i="6"/>
  <c r="N79" i="6"/>
  <c r="M12" i="6"/>
  <c r="M20" i="6"/>
  <c r="M28" i="6"/>
  <c r="M36" i="6"/>
  <c r="M44" i="6"/>
  <c r="M52" i="6"/>
  <c r="M60" i="6"/>
  <c r="M68" i="6"/>
  <c r="M76" i="6"/>
  <c r="L9" i="6"/>
  <c r="L17" i="6"/>
  <c r="L25" i="6"/>
  <c r="L33" i="6"/>
  <c r="L41" i="6"/>
  <c r="L49" i="6"/>
  <c r="L57" i="6"/>
  <c r="L65" i="6"/>
  <c r="L73" i="6"/>
  <c r="L7" i="6"/>
  <c r="T8" i="6"/>
  <c r="T9" i="6"/>
  <c r="T10" i="6"/>
  <c r="T18" i="6"/>
  <c r="T26" i="6"/>
  <c r="T34" i="6"/>
  <c r="T42" i="6"/>
  <c r="T50" i="6"/>
  <c r="T58" i="6"/>
  <c r="T66" i="6"/>
  <c r="T74" i="6"/>
  <c r="S8" i="6"/>
  <c r="S16" i="6"/>
  <c r="S24" i="6"/>
  <c r="S32" i="6"/>
  <c r="S40" i="6"/>
  <c r="T11" i="6"/>
  <c r="T27" i="6"/>
  <c r="T35" i="6"/>
  <c r="T51" i="6"/>
  <c r="T59" i="6"/>
  <c r="T67" i="6"/>
  <c r="T75" i="6"/>
  <c r="S9" i="6"/>
  <c r="S17" i="6"/>
  <c r="S25" i="6"/>
  <c r="S33" i="6"/>
  <c r="S41" i="6"/>
  <c r="S49" i="6"/>
  <c r="S57" i="6"/>
  <c r="S65" i="6"/>
  <c r="S73" i="6"/>
  <c r="S6" i="6"/>
  <c r="R15" i="6"/>
  <c r="R23" i="6"/>
  <c r="R31" i="6"/>
  <c r="R39" i="6"/>
  <c r="R47" i="6"/>
  <c r="R55" i="6"/>
  <c r="R63" i="6"/>
  <c r="R71" i="6"/>
  <c r="R79" i="6"/>
  <c r="Q12" i="6"/>
  <c r="Q20" i="6"/>
  <c r="Q28" i="6"/>
  <c r="Q36" i="6"/>
  <c r="Q44" i="6"/>
  <c r="Q52" i="6"/>
  <c r="Q60" i="6"/>
  <c r="Q68" i="6"/>
  <c r="Q76" i="6"/>
  <c r="P9" i="6"/>
  <c r="P17" i="6"/>
  <c r="P25" i="6"/>
  <c r="P33" i="6"/>
  <c r="P41" i="6"/>
  <c r="P49" i="6"/>
  <c r="P57" i="6"/>
  <c r="P65" i="6"/>
  <c r="P73" i="6"/>
  <c r="P7" i="6"/>
  <c r="O14" i="6"/>
  <c r="O22" i="6"/>
  <c r="O30" i="6"/>
  <c r="O38" i="6"/>
  <c r="O46" i="6"/>
  <c r="O54" i="6"/>
  <c r="O62" i="6"/>
  <c r="O70" i="6"/>
  <c r="O78" i="6"/>
  <c r="N11" i="6"/>
  <c r="N19" i="6"/>
  <c r="N27" i="6"/>
  <c r="N35" i="6"/>
  <c r="N43" i="6"/>
  <c r="N51" i="6"/>
  <c r="N59" i="6"/>
  <c r="N67" i="6"/>
  <c r="N75" i="6"/>
  <c r="M8" i="6"/>
  <c r="M16" i="6"/>
  <c r="M24" i="6"/>
  <c r="M32" i="6"/>
  <c r="M40" i="6"/>
  <c r="M48" i="6"/>
  <c r="M56" i="6"/>
  <c r="M64" i="6"/>
  <c r="M72" i="6"/>
  <c r="M80" i="6"/>
  <c r="L13" i="6"/>
  <c r="L21" i="6"/>
  <c r="L29" i="6"/>
  <c r="L37" i="6"/>
  <c r="L45" i="6"/>
  <c r="L53" i="6"/>
  <c r="L61" i="6"/>
  <c r="L69" i="6"/>
  <c r="L77" i="6"/>
  <c r="K10" i="6"/>
  <c r="T28" i="6"/>
  <c r="T49" i="6"/>
  <c r="T72" i="6"/>
  <c r="S18" i="6"/>
  <c r="S39" i="6"/>
  <c r="S56" i="6"/>
  <c r="S72" i="6"/>
  <c r="R14" i="6"/>
  <c r="R30" i="6"/>
  <c r="R46" i="6"/>
  <c r="R62" i="6"/>
  <c r="R78" i="6"/>
  <c r="Q19" i="6"/>
  <c r="Q35" i="6"/>
  <c r="Q51" i="6"/>
  <c r="Q67" i="6"/>
  <c r="P8" i="6"/>
  <c r="P24" i="6"/>
  <c r="P40" i="6"/>
  <c r="P56" i="6"/>
  <c r="P72" i="6"/>
  <c r="O13" i="6"/>
  <c r="O29" i="6"/>
  <c r="O45" i="6"/>
  <c r="O61" i="6"/>
  <c r="O77" i="6"/>
  <c r="N18" i="6"/>
  <c r="N34" i="6"/>
  <c r="N50" i="6"/>
  <c r="N66" i="6"/>
  <c r="N6" i="6"/>
  <c r="M23" i="6"/>
  <c r="M39" i="6"/>
  <c r="M55" i="6"/>
  <c r="M71" i="6"/>
  <c r="L12" i="6"/>
  <c r="L28" i="6"/>
  <c r="L44" i="6"/>
  <c r="L60" i="6"/>
  <c r="L76" i="6"/>
  <c r="K15" i="6"/>
  <c r="K23" i="6"/>
  <c r="K31" i="6"/>
  <c r="K39" i="6"/>
  <c r="K47" i="6"/>
  <c r="K55" i="6"/>
  <c r="K63" i="6"/>
  <c r="K71" i="6"/>
  <c r="K79" i="6"/>
  <c r="J13" i="6"/>
  <c r="J21" i="6"/>
  <c r="J29" i="6"/>
  <c r="J37" i="6"/>
  <c r="J45" i="6"/>
  <c r="J53" i="6"/>
  <c r="J61" i="6"/>
  <c r="J69" i="6"/>
  <c r="J77" i="6"/>
  <c r="I10" i="6"/>
  <c r="I18" i="6"/>
  <c r="I26" i="6"/>
  <c r="I34" i="6"/>
  <c r="I42" i="6"/>
  <c r="I50" i="6"/>
  <c r="I58" i="6"/>
  <c r="I66" i="6"/>
  <c r="I74" i="6"/>
  <c r="I6" i="6"/>
  <c r="H16" i="6"/>
  <c r="H24" i="6"/>
  <c r="H32" i="6"/>
  <c r="H40" i="6"/>
  <c r="H48" i="6"/>
  <c r="H56" i="6"/>
  <c r="H64" i="6"/>
  <c r="H72" i="6"/>
  <c r="H80" i="6"/>
  <c r="T32" i="6"/>
  <c r="T52" i="6"/>
  <c r="T73" i="6"/>
  <c r="S22" i="6"/>
  <c r="S42" i="6"/>
  <c r="S58" i="6"/>
  <c r="S74" i="6"/>
  <c r="R16" i="6"/>
  <c r="R32" i="6"/>
  <c r="R48" i="6"/>
  <c r="R64" i="6"/>
  <c r="R80" i="6"/>
  <c r="Q21" i="6"/>
  <c r="Q37" i="6"/>
  <c r="Q53" i="6"/>
  <c r="Q69" i="6"/>
  <c r="P10" i="6"/>
  <c r="P26" i="6"/>
  <c r="P42" i="6"/>
  <c r="P58" i="6"/>
  <c r="P74" i="6"/>
  <c r="O15" i="6"/>
  <c r="O31" i="6"/>
  <c r="O47" i="6"/>
  <c r="O63" i="6"/>
  <c r="O79" i="6"/>
  <c r="N20" i="6"/>
  <c r="N36" i="6"/>
  <c r="N52" i="6"/>
  <c r="N68" i="6"/>
  <c r="M9" i="6"/>
  <c r="M25" i="6"/>
  <c r="M41" i="6"/>
  <c r="M57" i="6"/>
  <c r="M73" i="6"/>
  <c r="L14" i="6"/>
  <c r="L30" i="6"/>
  <c r="L46" i="6"/>
  <c r="L62" i="6"/>
  <c r="L78" i="6"/>
  <c r="K16" i="6"/>
  <c r="K24" i="6"/>
  <c r="K32" i="6"/>
  <c r="K40" i="6"/>
  <c r="K48" i="6"/>
  <c r="K56" i="6"/>
  <c r="K64" i="6"/>
  <c r="K72" i="6"/>
  <c r="K7" i="6"/>
  <c r="J14" i="6"/>
  <c r="J22" i="6"/>
  <c r="J30" i="6"/>
  <c r="J38" i="6"/>
  <c r="J46" i="6"/>
  <c r="J54" i="6"/>
  <c r="J62" i="6"/>
  <c r="J70" i="6"/>
  <c r="J78" i="6"/>
  <c r="I11" i="6"/>
  <c r="I19" i="6"/>
  <c r="I27" i="6"/>
  <c r="I35" i="6"/>
  <c r="I43" i="6"/>
  <c r="I51" i="6"/>
  <c r="I59" i="6"/>
  <c r="I67" i="6"/>
  <c r="I75" i="6"/>
  <c r="H9" i="6"/>
  <c r="H17" i="6"/>
  <c r="H25" i="6"/>
  <c r="H33" i="6"/>
  <c r="H41" i="6"/>
  <c r="H49" i="6"/>
  <c r="H57" i="6"/>
  <c r="H65" i="6"/>
  <c r="H73" i="6"/>
  <c r="H8" i="6"/>
  <c r="C80" i="6"/>
  <c r="T12" i="6"/>
  <c r="T33" i="6"/>
  <c r="T56" i="6"/>
  <c r="T76" i="6"/>
  <c r="S23" i="6"/>
  <c r="S46" i="6"/>
  <c r="S62" i="6"/>
  <c r="S78" i="6"/>
  <c r="R20" i="6"/>
  <c r="R36" i="6"/>
  <c r="R52" i="6"/>
  <c r="R68" i="6"/>
  <c r="Q9" i="6"/>
  <c r="Q25" i="6"/>
  <c r="Q41" i="6"/>
  <c r="Q57" i="6"/>
  <c r="Q73" i="6"/>
  <c r="P14" i="6"/>
  <c r="P30" i="6"/>
  <c r="P46" i="6"/>
  <c r="P62" i="6"/>
  <c r="P78" i="6"/>
  <c r="O19" i="6"/>
  <c r="O35" i="6"/>
  <c r="O51" i="6"/>
  <c r="O67" i="6"/>
  <c r="N8" i="6"/>
  <c r="N24" i="6"/>
  <c r="N40" i="6"/>
  <c r="N56" i="6"/>
  <c r="N72" i="6"/>
  <c r="M13" i="6"/>
  <c r="M29" i="6"/>
  <c r="M45" i="6"/>
  <c r="M61" i="6"/>
  <c r="M77" i="6"/>
  <c r="L18" i="6"/>
  <c r="L34" i="6"/>
  <c r="L50" i="6"/>
  <c r="L66" i="6"/>
  <c r="L6" i="6"/>
  <c r="K17" i="6"/>
  <c r="K25" i="6"/>
  <c r="K33" i="6"/>
  <c r="K41" i="6"/>
  <c r="K49" i="6"/>
  <c r="K57" i="6"/>
  <c r="K65" i="6"/>
  <c r="K73" i="6"/>
  <c r="J15" i="6"/>
  <c r="J23" i="6"/>
  <c r="J31" i="6"/>
  <c r="J39" i="6"/>
  <c r="J47" i="6"/>
  <c r="J55" i="6"/>
  <c r="J63" i="6"/>
  <c r="J71" i="6"/>
  <c r="J79" i="6"/>
  <c r="I12" i="6"/>
  <c r="I20" i="6"/>
  <c r="I28" i="6"/>
  <c r="I36" i="6"/>
  <c r="I44" i="6"/>
  <c r="I52" i="6"/>
  <c r="I60" i="6"/>
  <c r="I68" i="6"/>
  <c r="I76" i="6"/>
  <c r="H10" i="6"/>
  <c r="H18" i="6"/>
  <c r="H26" i="6"/>
  <c r="H34" i="6"/>
  <c r="H42" i="6"/>
  <c r="H50" i="6"/>
  <c r="H58" i="6"/>
  <c r="H66" i="6"/>
  <c r="H74" i="6"/>
  <c r="H7" i="6"/>
  <c r="T16" i="6"/>
  <c r="T36" i="6"/>
  <c r="T57" i="6"/>
  <c r="T7" i="6"/>
  <c r="S26" i="6"/>
  <c r="S47" i="6"/>
  <c r="S63" i="6"/>
  <c r="S79" i="6"/>
  <c r="R21" i="6"/>
  <c r="R37" i="6"/>
  <c r="R53" i="6"/>
  <c r="R69" i="6"/>
  <c r="Q10" i="6"/>
  <c r="Q26" i="6"/>
  <c r="Q42" i="6"/>
  <c r="Q58" i="6"/>
  <c r="Q74" i="6"/>
  <c r="P15" i="6"/>
  <c r="P31" i="6"/>
  <c r="P47" i="6"/>
  <c r="P63" i="6"/>
  <c r="P79" i="6"/>
  <c r="O20" i="6"/>
  <c r="O36" i="6"/>
  <c r="O52" i="6"/>
  <c r="O68" i="6"/>
  <c r="N9" i="6"/>
  <c r="N25" i="6"/>
  <c r="N41" i="6"/>
  <c r="N57" i="6"/>
  <c r="N73" i="6"/>
  <c r="M14" i="6"/>
  <c r="M30" i="6"/>
  <c r="M46" i="6"/>
  <c r="M62" i="6"/>
  <c r="M78" i="6"/>
  <c r="L19" i="6"/>
  <c r="L35" i="6"/>
  <c r="L51" i="6"/>
  <c r="L67" i="6"/>
  <c r="K8" i="6"/>
  <c r="K18" i="6"/>
  <c r="K26" i="6"/>
  <c r="K34" i="6"/>
  <c r="K42" i="6"/>
  <c r="K50" i="6"/>
  <c r="K58" i="6"/>
  <c r="K66" i="6"/>
  <c r="K74" i="6"/>
  <c r="J8" i="6"/>
  <c r="J16" i="6"/>
  <c r="J24" i="6"/>
  <c r="J32" i="6"/>
  <c r="J40" i="6"/>
  <c r="J48" i="6"/>
  <c r="J56" i="6"/>
  <c r="J64" i="6"/>
  <c r="J72" i="6"/>
  <c r="J80" i="6"/>
  <c r="I13" i="6"/>
  <c r="I21" i="6"/>
  <c r="I29" i="6"/>
  <c r="I37" i="6"/>
  <c r="I45" i="6"/>
  <c r="I53" i="6"/>
  <c r="I61" i="6"/>
  <c r="I69" i="6"/>
  <c r="I77" i="6"/>
  <c r="H11" i="6"/>
  <c r="H19" i="6"/>
  <c r="H27" i="6"/>
  <c r="H35" i="6"/>
  <c r="H43" i="6"/>
  <c r="H51" i="6"/>
  <c r="H59" i="6"/>
  <c r="H67" i="6"/>
  <c r="H75" i="6"/>
  <c r="H6" i="6"/>
  <c r="T17" i="6"/>
  <c r="T40" i="6"/>
  <c r="T60" i="6"/>
  <c r="T6" i="6"/>
  <c r="S30" i="6"/>
  <c r="S48" i="6"/>
  <c r="S64" i="6"/>
  <c r="S7" i="6"/>
  <c r="R22" i="6"/>
  <c r="R38" i="6"/>
  <c r="R54" i="6"/>
  <c r="R70" i="6"/>
  <c r="Q11" i="6"/>
  <c r="Q27" i="6"/>
  <c r="Q43" i="6"/>
  <c r="Q59" i="6"/>
  <c r="Q75" i="6"/>
  <c r="P16" i="6"/>
  <c r="P32" i="6"/>
  <c r="P48" i="6"/>
  <c r="P64" i="6"/>
  <c r="P80" i="6"/>
  <c r="O21" i="6"/>
  <c r="O37" i="6"/>
  <c r="O53" i="6"/>
  <c r="O69" i="6"/>
  <c r="N10" i="6"/>
  <c r="N26" i="6"/>
  <c r="N42" i="6"/>
  <c r="N58" i="6"/>
  <c r="N74" i="6"/>
  <c r="M15" i="6"/>
  <c r="M31" i="6"/>
  <c r="M47" i="6"/>
  <c r="M63" i="6"/>
  <c r="M79" i="6"/>
  <c r="L20" i="6"/>
  <c r="L36" i="6"/>
  <c r="L52" i="6"/>
  <c r="L68" i="6"/>
  <c r="K9" i="6"/>
  <c r="K27" i="6"/>
  <c r="K35" i="6"/>
  <c r="K51" i="6"/>
  <c r="K59" i="6"/>
  <c r="K67" i="6"/>
  <c r="K75" i="6"/>
  <c r="J9" i="6"/>
  <c r="J17" i="6"/>
  <c r="J25" i="6"/>
  <c r="J33" i="6"/>
  <c r="J41" i="6"/>
  <c r="J49" i="6"/>
  <c r="J57" i="6"/>
  <c r="J65" i="6"/>
  <c r="J73" i="6"/>
  <c r="J7" i="6"/>
  <c r="I14" i="6"/>
  <c r="I22" i="6"/>
  <c r="I30" i="6"/>
  <c r="I38" i="6"/>
  <c r="I46" i="6"/>
  <c r="I54" i="6"/>
  <c r="I62" i="6"/>
  <c r="I70" i="6"/>
  <c r="I78" i="6"/>
  <c r="H12" i="6"/>
  <c r="H20" i="6"/>
  <c r="H28" i="6"/>
  <c r="H36" i="6"/>
  <c r="H44" i="6"/>
  <c r="H52" i="6"/>
  <c r="H60" i="6"/>
  <c r="H68" i="6"/>
  <c r="H76" i="6"/>
  <c r="T20" i="6"/>
  <c r="T41" i="6"/>
  <c r="T64" i="6"/>
  <c r="S10" i="6"/>
  <c r="S31" i="6"/>
  <c r="S50" i="6"/>
  <c r="S66" i="6"/>
  <c r="R8" i="6"/>
  <c r="R24" i="6"/>
  <c r="R40" i="6"/>
  <c r="R56" i="6"/>
  <c r="R72" i="6"/>
  <c r="Q13" i="6"/>
  <c r="Q29" i="6"/>
  <c r="Q45" i="6"/>
  <c r="Q61" i="6"/>
  <c r="Q77" i="6"/>
  <c r="P18" i="6"/>
  <c r="P34" i="6"/>
  <c r="P50" i="6"/>
  <c r="P66" i="6"/>
  <c r="P6" i="6"/>
  <c r="O23" i="6"/>
  <c r="O39" i="6"/>
  <c r="O55" i="6"/>
  <c r="O71" i="6"/>
  <c r="N12" i="6"/>
  <c r="N28" i="6"/>
  <c r="N44" i="6"/>
  <c r="N60" i="6"/>
  <c r="N76" i="6"/>
  <c r="M17" i="6"/>
  <c r="M33" i="6"/>
  <c r="M49" i="6"/>
  <c r="M65" i="6"/>
  <c r="M7" i="6"/>
  <c r="L22" i="6"/>
  <c r="L38" i="6"/>
  <c r="L54" i="6"/>
  <c r="L70" i="6"/>
  <c r="K11" i="6"/>
  <c r="K20" i="6"/>
  <c r="K28" i="6"/>
  <c r="K36" i="6"/>
  <c r="K44" i="6"/>
  <c r="K52" i="6"/>
  <c r="K60" i="6"/>
  <c r="K68" i="6"/>
  <c r="K76" i="6"/>
  <c r="J10" i="6"/>
  <c r="J18" i="6"/>
  <c r="J26" i="6"/>
  <c r="J34" i="6"/>
  <c r="J42" i="6"/>
  <c r="J50" i="6"/>
  <c r="J58" i="6"/>
  <c r="J66" i="6"/>
  <c r="J74" i="6"/>
  <c r="J6" i="6"/>
  <c r="I15" i="6"/>
  <c r="I23" i="6"/>
  <c r="I31" i="6"/>
  <c r="I39" i="6"/>
  <c r="I47" i="6"/>
  <c r="I55" i="6"/>
  <c r="I63" i="6"/>
  <c r="I71" i="6"/>
  <c r="I79" i="6"/>
  <c r="H13" i="6"/>
  <c r="H21" i="6"/>
  <c r="H29" i="6"/>
  <c r="H37" i="6"/>
  <c r="H45" i="6"/>
  <c r="H53" i="6"/>
  <c r="H61" i="6"/>
  <c r="H69" i="6"/>
  <c r="H77" i="6"/>
  <c r="D80" i="6"/>
  <c r="T24" i="6"/>
  <c r="T44" i="6"/>
  <c r="T65" i="6"/>
  <c r="S14" i="6"/>
  <c r="S34" i="6"/>
  <c r="S54" i="6"/>
  <c r="S70" i="6"/>
  <c r="R12" i="6"/>
  <c r="R28" i="6"/>
  <c r="R44" i="6"/>
  <c r="R60" i="6"/>
  <c r="R76" i="6"/>
  <c r="Q17" i="6"/>
  <c r="Q33" i="6"/>
  <c r="Q49" i="6"/>
  <c r="Q65" i="6"/>
  <c r="Q7" i="6"/>
  <c r="P22" i="6"/>
  <c r="P38" i="6"/>
  <c r="P54" i="6"/>
  <c r="P70" i="6"/>
  <c r="O11" i="6"/>
  <c r="O27" i="6"/>
  <c r="O43" i="6"/>
  <c r="O59" i="6"/>
  <c r="O75" i="6"/>
  <c r="N16" i="6"/>
  <c r="N32" i="6"/>
  <c r="N48" i="6"/>
  <c r="N64" i="6"/>
  <c r="N80" i="6"/>
  <c r="M21" i="6"/>
  <c r="M37" i="6"/>
  <c r="M53" i="6"/>
  <c r="M69" i="6"/>
  <c r="L10" i="6"/>
  <c r="L26" i="6"/>
  <c r="L42" i="6"/>
  <c r="L58" i="6"/>
  <c r="L74" i="6"/>
  <c r="K12" i="6"/>
  <c r="K21" i="6"/>
  <c r="K29" i="6"/>
  <c r="K37" i="6"/>
  <c r="K45" i="6"/>
  <c r="K53" i="6"/>
  <c r="K61" i="6"/>
  <c r="K69" i="6"/>
  <c r="K77" i="6"/>
  <c r="J11" i="6"/>
  <c r="J19" i="6"/>
  <c r="J27" i="6"/>
  <c r="J35" i="6"/>
  <c r="J43" i="6"/>
  <c r="J51" i="6"/>
  <c r="J59" i="6"/>
  <c r="J67" i="6"/>
  <c r="J75" i="6"/>
  <c r="I8" i="6"/>
  <c r="I16" i="6"/>
  <c r="I24" i="6"/>
  <c r="I32" i="6"/>
  <c r="I40" i="6"/>
  <c r="I48" i="6"/>
  <c r="I56" i="6"/>
  <c r="I64" i="6"/>
  <c r="I72" i="6"/>
  <c r="I80" i="6"/>
  <c r="H14" i="6"/>
  <c r="H22" i="6"/>
  <c r="H30" i="6"/>
  <c r="H38" i="6"/>
  <c r="H46" i="6"/>
  <c r="H54" i="6"/>
  <c r="H62" i="6"/>
  <c r="H70" i="6"/>
  <c r="H78" i="6"/>
  <c r="B80" i="6"/>
  <c r="T25" i="6"/>
  <c r="T48" i="6"/>
  <c r="T68" i="6"/>
  <c r="S15" i="6"/>
  <c r="S38" i="6"/>
  <c r="S55" i="6"/>
  <c r="S71" i="6"/>
  <c r="R13" i="6"/>
  <c r="R29" i="6"/>
  <c r="R45" i="6"/>
  <c r="R61" i="6"/>
  <c r="R77" i="6"/>
  <c r="Q18" i="6"/>
  <c r="Q34" i="6"/>
  <c r="Q50" i="6"/>
  <c r="Q66" i="6"/>
  <c r="Q6" i="6"/>
  <c r="P23" i="6"/>
  <c r="P39" i="6"/>
  <c r="P55" i="6"/>
  <c r="P71" i="6"/>
  <c r="O12" i="6"/>
  <c r="O28" i="6"/>
  <c r="O44" i="6"/>
  <c r="O60" i="6"/>
  <c r="O76" i="6"/>
  <c r="N17" i="6"/>
  <c r="N33" i="6"/>
  <c r="N49" i="6"/>
  <c r="N65" i="6"/>
  <c r="N7" i="6"/>
  <c r="M22" i="6"/>
  <c r="M38" i="6"/>
  <c r="M54" i="6"/>
  <c r="M70" i="6"/>
  <c r="L11" i="6"/>
  <c r="L27" i="6"/>
  <c r="L43" i="6"/>
  <c r="L59" i="6"/>
  <c r="L75" i="6"/>
  <c r="K14" i="6"/>
  <c r="K22" i="6"/>
  <c r="K30" i="6"/>
  <c r="K38" i="6"/>
  <c r="K46" i="6"/>
  <c r="K54" i="6"/>
  <c r="K62" i="6"/>
  <c r="K70" i="6"/>
  <c r="K78" i="6"/>
  <c r="J12" i="6"/>
  <c r="J20" i="6"/>
  <c r="J28" i="6"/>
  <c r="J36" i="6"/>
  <c r="J44" i="6"/>
  <c r="J52" i="6"/>
  <c r="J60" i="6"/>
  <c r="J68" i="6"/>
  <c r="J76" i="6"/>
  <c r="I9" i="6"/>
  <c r="I17" i="6"/>
  <c r="I25" i="6"/>
  <c r="I33" i="6"/>
  <c r="I41" i="6"/>
  <c r="I49" i="6"/>
  <c r="I57" i="6"/>
  <c r="I65" i="6"/>
  <c r="I73" i="6"/>
  <c r="I7" i="6"/>
  <c r="H15" i="6"/>
  <c r="H23" i="6"/>
  <c r="H31" i="6"/>
  <c r="H39" i="6"/>
  <c r="H47" i="6"/>
  <c r="H55" i="6"/>
  <c r="H63" i="6"/>
  <c r="H71" i="6"/>
  <c r="H79" i="6"/>
  <c r="E6" i="6"/>
  <c r="C9" i="2"/>
  <c r="T14" i="5"/>
  <c r="T15" i="5"/>
  <c r="T23" i="5"/>
  <c r="T8" i="5"/>
  <c r="T16" i="5"/>
  <c r="T9" i="5"/>
  <c r="T17" i="5"/>
  <c r="T25" i="5"/>
  <c r="T10" i="5"/>
  <c r="T18" i="5"/>
  <c r="T26" i="5"/>
  <c r="T34" i="5"/>
  <c r="T42" i="5"/>
  <c r="T50" i="5"/>
  <c r="T58" i="5"/>
  <c r="T11" i="5"/>
  <c r="T27" i="5"/>
  <c r="T12" i="5"/>
  <c r="T20" i="5"/>
  <c r="T28" i="5"/>
  <c r="T36" i="5"/>
  <c r="T44" i="5"/>
  <c r="T52" i="5"/>
  <c r="T60" i="5"/>
  <c r="T13" i="5"/>
  <c r="T21" i="5"/>
  <c r="T29" i="5"/>
  <c r="T37" i="5"/>
  <c r="T45" i="5"/>
  <c r="T53" i="5"/>
  <c r="T61" i="5"/>
  <c r="T32" i="5"/>
  <c r="T46" i="5"/>
  <c r="T57" i="5"/>
  <c r="T68" i="5"/>
  <c r="T76" i="5"/>
  <c r="S10" i="5"/>
  <c r="S18" i="5"/>
  <c r="S26" i="5"/>
  <c r="S34" i="5"/>
  <c r="S42" i="5"/>
  <c r="S50" i="5"/>
  <c r="S58" i="5"/>
  <c r="S66" i="5"/>
  <c r="S74" i="5"/>
  <c r="R8" i="5"/>
  <c r="R16" i="5"/>
  <c r="R24" i="5"/>
  <c r="R32" i="5"/>
  <c r="R40" i="5"/>
  <c r="R48" i="5"/>
  <c r="R56" i="5"/>
  <c r="R64" i="5"/>
  <c r="R72" i="5"/>
  <c r="R80" i="5"/>
  <c r="Q13" i="5"/>
  <c r="Q21" i="5"/>
  <c r="Q29" i="5"/>
  <c r="Q37" i="5"/>
  <c r="Q45" i="5"/>
  <c r="Q53" i="5"/>
  <c r="Q61" i="5"/>
  <c r="Q69" i="5"/>
  <c r="Q77" i="5"/>
  <c r="P10" i="5"/>
  <c r="P18" i="5"/>
  <c r="P26" i="5"/>
  <c r="P34" i="5"/>
  <c r="P42" i="5"/>
  <c r="P50" i="5"/>
  <c r="P58" i="5"/>
  <c r="P66" i="5"/>
  <c r="P74" i="5"/>
  <c r="P6" i="5"/>
  <c r="O15" i="5"/>
  <c r="O23" i="5"/>
  <c r="O31" i="5"/>
  <c r="O39" i="5"/>
  <c r="O47" i="5"/>
  <c r="O55" i="5"/>
  <c r="O63" i="5"/>
  <c r="O71" i="5"/>
  <c r="O79" i="5"/>
  <c r="N12" i="5"/>
  <c r="N20" i="5"/>
  <c r="N28" i="5"/>
  <c r="N36" i="5"/>
  <c r="N44" i="5"/>
  <c r="N52" i="5"/>
  <c r="N60" i="5"/>
  <c r="N68" i="5"/>
  <c r="N76" i="5"/>
  <c r="M9" i="5"/>
  <c r="M17" i="5"/>
  <c r="M25" i="5"/>
  <c r="M33" i="5"/>
  <c r="M41" i="5"/>
  <c r="M49" i="5"/>
  <c r="M57" i="5"/>
  <c r="M65" i="5"/>
  <c r="M73" i="5"/>
  <c r="M7" i="5"/>
  <c r="L14" i="5"/>
  <c r="L22" i="5"/>
  <c r="L30" i="5"/>
  <c r="L38" i="5"/>
  <c r="L46" i="5"/>
  <c r="L54" i="5"/>
  <c r="L62" i="5"/>
  <c r="L70" i="5"/>
  <c r="L78" i="5"/>
  <c r="K12" i="5"/>
  <c r="K20" i="5"/>
  <c r="T33" i="5"/>
  <c r="T47" i="5"/>
  <c r="T59" i="5"/>
  <c r="T69" i="5"/>
  <c r="T77" i="5"/>
  <c r="S11" i="5"/>
  <c r="S27" i="5"/>
  <c r="S35" i="5"/>
  <c r="S51" i="5"/>
  <c r="S59" i="5"/>
  <c r="S67" i="5"/>
  <c r="S75" i="5"/>
  <c r="R9" i="5"/>
  <c r="R17" i="5"/>
  <c r="R25" i="5"/>
  <c r="R33" i="5"/>
  <c r="R41" i="5"/>
  <c r="R49" i="5"/>
  <c r="R57" i="5"/>
  <c r="R65" i="5"/>
  <c r="R73" i="5"/>
  <c r="R7" i="5"/>
  <c r="Q14" i="5"/>
  <c r="Q22" i="5"/>
  <c r="Q30" i="5"/>
  <c r="Q38" i="5"/>
  <c r="Q46" i="5"/>
  <c r="Q54" i="5"/>
  <c r="Q62" i="5"/>
  <c r="Q70" i="5"/>
  <c r="Q78" i="5"/>
  <c r="P11" i="5"/>
  <c r="P19" i="5"/>
  <c r="P27" i="5"/>
  <c r="P35" i="5"/>
  <c r="P43" i="5"/>
  <c r="P51" i="5"/>
  <c r="P59" i="5"/>
  <c r="P67" i="5"/>
  <c r="P75" i="5"/>
  <c r="O8" i="5"/>
  <c r="O16" i="5"/>
  <c r="O24" i="5"/>
  <c r="O32" i="5"/>
  <c r="O40" i="5"/>
  <c r="O48" i="5"/>
  <c r="O56" i="5"/>
  <c r="O64" i="5"/>
  <c r="O72" i="5"/>
  <c r="O80" i="5"/>
  <c r="N13" i="5"/>
  <c r="N21" i="5"/>
  <c r="N29" i="5"/>
  <c r="N37" i="5"/>
  <c r="N45" i="5"/>
  <c r="N53" i="5"/>
  <c r="N61" i="5"/>
  <c r="N69" i="5"/>
  <c r="N77" i="5"/>
  <c r="M10" i="5"/>
  <c r="M18" i="5"/>
  <c r="M26" i="5"/>
  <c r="M34" i="5"/>
  <c r="M42" i="5"/>
  <c r="M50" i="5"/>
  <c r="M58" i="5"/>
  <c r="M66" i="5"/>
  <c r="M74" i="5"/>
  <c r="M6" i="5"/>
  <c r="L15" i="5"/>
  <c r="L23" i="5"/>
  <c r="L31" i="5"/>
  <c r="L39" i="5"/>
  <c r="L47" i="5"/>
  <c r="L55" i="5"/>
  <c r="L63" i="5"/>
  <c r="L71" i="5"/>
  <c r="L79" i="5"/>
  <c r="K13" i="5"/>
  <c r="K21" i="5"/>
  <c r="T35" i="5"/>
  <c r="T48" i="5"/>
  <c r="T62" i="5"/>
  <c r="T70" i="5"/>
  <c r="T78" i="5"/>
  <c r="S12" i="5"/>
  <c r="S20" i="5"/>
  <c r="S28" i="5"/>
  <c r="S36" i="5"/>
  <c r="S44" i="5"/>
  <c r="S52" i="5"/>
  <c r="S60" i="5"/>
  <c r="S68" i="5"/>
  <c r="S76" i="5"/>
  <c r="R10" i="5"/>
  <c r="R18" i="5"/>
  <c r="R26" i="5"/>
  <c r="R34" i="5"/>
  <c r="R42" i="5"/>
  <c r="R50" i="5"/>
  <c r="R58" i="5"/>
  <c r="R66" i="5"/>
  <c r="R74" i="5"/>
  <c r="R6" i="5"/>
  <c r="Q15" i="5"/>
  <c r="Q23" i="5"/>
  <c r="Q31" i="5"/>
  <c r="Q39" i="5"/>
  <c r="Q47" i="5"/>
  <c r="Q55" i="5"/>
  <c r="Q63" i="5"/>
  <c r="Q71" i="5"/>
  <c r="Q79" i="5"/>
  <c r="P12" i="5"/>
  <c r="P20" i="5"/>
  <c r="P28" i="5"/>
  <c r="P36" i="5"/>
  <c r="P44" i="5"/>
  <c r="P52" i="5"/>
  <c r="P60" i="5"/>
  <c r="P68" i="5"/>
  <c r="P76" i="5"/>
  <c r="O9" i="5"/>
  <c r="O17" i="5"/>
  <c r="O25" i="5"/>
  <c r="O33" i="5"/>
  <c r="O41" i="5"/>
  <c r="O49" i="5"/>
  <c r="O57" i="5"/>
  <c r="O65" i="5"/>
  <c r="O73" i="5"/>
  <c r="O7" i="5"/>
  <c r="N14" i="5"/>
  <c r="N22" i="5"/>
  <c r="N30" i="5"/>
  <c r="N38" i="5"/>
  <c r="N46" i="5"/>
  <c r="N54" i="5"/>
  <c r="N62" i="5"/>
  <c r="N70" i="5"/>
  <c r="N78" i="5"/>
  <c r="M11" i="5"/>
  <c r="M19" i="5"/>
  <c r="M27" i="5"/>
  <c r="M35" i="5"/>
  <c r="M43" i="5"/>
  <c r="M51" i="5"/>
  <c r="M59" i="5"/>
  <c r="M67" i="5"/>
  <c r="M75" i="5"/>
  <c r="L8" i="5"/>
  <c r="L16" i="5"/>
  <c r="L24" i="5"/>
  <c r="L32" i="5"/>
  <c r="L40" i="5"/>
  <c r="L48" i="5"/>
  <c r="L56" i="5"/>
  <c r="L64" i="5"/>
  <c r="L72" i="5"/>
  <c r="L80" i="5"/>
  <c r="K14" i="5"/>
  <c r="K19" i="5" s="1"/>
  <c r="K22" i="5"/>
  <c r="T38" i="5"/>
  <c r="T49" i="5"/>
  <c r="T63" i="5"/>
  <c r="T71" i="5"/>
  <c r="T79" i="5"/>
  <c r="S13" i="5"/>
  <c r="S21" i="5"/>
  <c r="S29" i="5"/>
  <c r="S37" i="5"/>
  <c r="S45" i="5"/>
  <c r="S53" i="5"/>
  <c r="S61" i="5"/>
  <c r="S69" i="5"/>
  <c r="S77" i="5"/>
  <c r="R11" i="5"/>
  <c r="R19" i="5"/>
  <c r="R27" i="5"/>
  <c r="R35" i="5"/>
  <c r="R43" i="5"/>
  <c r="R51" i="5"/>
  <c r="R59" i="5"/>
  <c r="R67" i="5"/>
  <c r="R75" i="5"/>
  <c r="Q8" i="5"/>
  <c r="Q16" i="5"/>
  <c r="Q24" i="5"/>
  <c r="Q32" i="5"/>
  <c r="Q40" i="5"/>
  <c r="Q48" i="5"/>
  <c r="Q56" i="5"/>
  <c r="Q64" i="5"/>
  <c r="Q72" i="5"/>
  <c r="Q80" i="5"/>
  <c r="P13" i="5"/>
  <c r="P21" i="5"/>
  <c r="P29" i="5"/>
  <c r="P37" i="5"/>
  <c r="P45" i="5"/>
  <c r="P53" i="5"/>
  <c r="P61" i="5"/>
  <c r="P69" i="5"/>
  <c r="P77" i="5"/>
  <c r="O10" i="5"/>
  <c r="O18" i="5"/>
  <c r="O26" i="5"/>
  <c r="O34" i="5"/>
  <c r="O42" i="5"/>
  <c r="O50" i="5"/>
  <c r="O58" i="5"/>
  <c r="O66" i="5"/>
  <c r="O74" i="5"/>
  <c r="O6" i="5"/>
  <c r="N15" i="5"/>
  <c r="N23" i="5"/>
  <c r="N31" i="5"/>
  <c r="N39" i="5"/>
  <c r="N47" i="5"/>
  <c r="N55" i="5"/>
  <c r="N63" i="5"/>
  <c r="N71" i="5"/>
  <c r="N79" i="5"/>
  <c r="M12" i="5"/>
  <c r="M20" i="5"/>
  <c r="M28" i="5"/>
  <c r="M36" i="5"/>
  <c r="M44" i="5"/>
  <c r="M52" i="5"/>
  <c r="M60" i="5"/>
  <c r="M68" i="5"/>
  <c r="M76" i="5"/>
  <c r="L9" i="5"/>
  <c r="L17" i="5"/>
  <c r="L25" i="5"/>
  <c r="L33" i="5"/>
  <c r="L41" i="5"/>
  <c r="L49" i="5"/>
  <c r="L57" i="5"/>
  <c r="L65" i="5"/>
  <c r="L73" i="5"/>
  <c r="L7" i="5"/>
  <c r="K15" i="5"/>
  <c r="T22" i="5"/>
  <c r="T39" i="5"/>
  <c r="T51" i="5"/>
  <c r="T64" i="5"/>
  <c r="T72" i="5"/>
  <c r="T7" i="5"/>
  <c r="S14" i="5"/>
  <c r="S22" i="5"/>
  <c r="S30" i="5"/>
  <c r="S38" i="5"/>
  <c r="S46" i="5"/>
  <c r="S54" i="5"/>
  <c r="S62" i="5"/>
  <c r="S70" i="5"/>
  <c r="S78" i="5"/>
  <c r="R12" i="5"/>
  <c r="R20" i="5"/>
  <c r="R28" i="5"/>
  <c r="R36" i="5"/>
  <c r="R44" i="5"/>
  <c r="R52" i="5"/>
  <c r="R60" i="5"/>
  <c r="R68" i="5"/>
  <c r="R76" i="5"/>
  <c r="Q9" i="5"/>
  <c r="Q17" i="5"/>
  <c r="Q25" i="5"/>
  <c r="Q33" i="5"/>
  <c r="Q41" i="5"/>
  <c r="Q49" i="5"/>
  <c r="Q57" i="5"/>
  <c r="Q65" i="5"/>
  <c r="Q73" i="5"/>
  <c r="Q7" i="5"/>
  <c r="P14" i="5"/>
  <c r="P22" i="5"/>
  <c r="P30" i="5"/>
  <c r="P38" i="5"/>
  <c r="P46" i="5"/>
  <c r="P54" i="5"/>
  <c r="P62" i="5"/>
  <c r="P70" i="5"/>
  <c r="P78" i="5"/>
  <c r="O11" i="5"/>
  <c r="O19" i="5"/>
  <c r="O27" i="5"/>
  <c r="O35" i="5"/>
  <c r="O43" i="5"/>
  <c r="O51" i="5"/>
  <c r="O59" i="5"/>
  <c r="O67" i="5"/>
  <c r="O75" i="5"/>
  <c r="N8" i="5"/>
  <c r="N16" i="5"/>
  <c r="N24" i="5"/>
  <c r="N32" i="5"/>
  <c r="N40" i="5"/>
  <c r="N48" i="5"/>
  <c r="N56" i="5"/>
  <c r="N64" i="5"/>
  <c r="N72" i="5"/>
  <c r="N80" i="5"/>
  <c r="M13" i="5"/>
  <c r="M21" i="5"/>
  <c r="M29" i="5"/>
  <c r="M37" i="5"/>
  <c r="M45" i="5"/>
  <c r="M53" i="5"/>
  <c r="M61" i="5"/>
  <c r="M69" i="5"/>
  <c r="M77" i="5"/>
  <c r="L10" i="5"/>
  <c r="L18" i="5"/>
  <c r="L26" i="5"/>
  <c r="L34" i="5"/>
  <c r="L42" i="5"/>
  <c r="L50" i="5"/>
  <c r="L58" i="5"/>
  <c r="L66" i="5"/>
  <c r="L74" i="5"/>
  <c r="L6" i="5"/>
  <c r="K16" i="5"/>
  <c r="T24" i="5"/>
  <c r="T40" i="5"/>
  <c r="T54" i="5"/>
  <c r="T65" i="5"/>
  <c r="T73" i="5"/>
  <c r="T6" i="5"/>
  <c r="S15" i="5"/>
  <c r="S23" i="5"/>
  <c r="S31" i="5"/>
  <c r="S39" i="5"/>
  <c r="S47" i="5"/>
  <c r="S55" i="5"/>
  <c r="S63" i="5"/>
  <c r="S71" i="5"/>
  <c r="S79" i="5"/>
  <c r="R13" i="5"/>
  <c r="R21" i="5"/>
  <c r="R29" i="5"/>
  <c r="R37" i="5"/>
  <c r="R45" i="5"/>
  <c r="R53" i="5"/>
  <c r="R61" i="5"/>
  <c r="R69" i="5"/>
  <c r="R77" i="5"/>
  <c r="Q10" i="5"/>
  <c r="Q18" i="5"/>
  <c r="Q26" i="5"/>
  <c r="Q34" i="5"/>
  <c r="Q42" i="5"/>
  <c r="Q50" i="5"/>
  <c r="Q58" i="5"/>
  <c r="Q66" i="5"/>
  <c r="Q74" i="5"/>
  <c r="Q6" i="5"/>
  <c r="P15" i="5"/>
  <c r="P23" i="5"/>
  <c r="P31" i="5"/>
  <c r="P39" i="5"/>
  <c r="P47" i="5"/>
  <c r="P55" i="5"/>
  <c r="P63" i="5"/>
  <c r="P71" i="5"/>
  <c r="P79" i="5"/>
  <c r="O12" i="5"/>
  <c r="O20" i="5"/>
  <c r="O28" i="5"/>
  <c r="O36" i="5"/>
  <c r="O44" i="5"/>
  <c r="O52" i="5"/>
  <c r="O60" i="5"/>
  <c r="O68" i="5"/>
  <c r="O76" i="5"/>
  <c r="N9" i="5"/>
  <c r="N17" i="5"/>
  <c r="N25" i="5"/>
  <c r="N33" i="5"/>
  <c r="N41" i="5"/>
  <c r="N49" i="5"/>
  <c r="N57" i="5"/>
  <c r="N65" i="5"/>
  <c r="N73" i="5"/>
  <c r="N7" i="5"/>
  <c r="M14" i="5"/>
  <c r="M22" i="5"/>
  <c r="M30" i="5"/>
  <c r="M38" i="5"/>
  <c r="M46" i="5"/>
  <c r="M54" i="5"/>
  <c r="M62" i="5"/>
  <c r="M70" i="5"/>
  <c r="M78" i="5"/>
  <c r="L11" i="5"/>
  <c r="L19" i="5"/>
  <c r="L27" i="5"/>
  <c r="L35" i="5"/>
  <c r="L43" i="5"/>
  <c r="L51" i="5"/>
  <c r="L59" i="5"/>
  <c r="L67" i="5"/>
  <c r="L75" i="5"/>
  <c r="K9" i="5"/>
  <c r="K17" i="5"/>
  <c r="K25" i="5"/>
  <c r="K33" i="5"/>
  <c r="K41" i="5"/>
  <c r="T30" i="5"/>
  <c r="T41" i="5"/>
  <c r="T55" i="5"/>
  <c r="T66" i="5"/>
  <c r="T74" i="5"/>
  <c r="S8" i="5"/>
  <c r="S16" i="5"/>
  <c r="S24" i="5"/>
  <c r="S32" i="5"/>
  <c r="S40" i="5"/>
  <c r="S48" i="5"/>
  <c r="S56" i="5"/>
  <c r="S64" i="5"/>
  <c r="S72" i="5"/>
  <c r="S7" i="5"/>
  <c r="R14" i="5"/>
  <c r="R22" i="5"/>
  <c r="R30" i="5"/>
  <c r="R38" i="5"/>
  <c r="R46" i="5"/>
  <c r="R54" i="5"/>
  <c r="R62" i="5"/>
  <c r="R70" i="5"/>
  <c r="R78" i="5"/>
  <c r="Q11" i="5"/>
  <c r="Q19" i="5"/>
  <c r="Q27" i="5"/>
  <c r="Q35" i="5"/>
  <c r="Q43" i="5"/>
  <c r="Q51" i="5"/>
  <c r="Q59" i="5"/>
  <c r="Q67" i="5"/>
  <c r="Q75" i="5"/>
  <c r="P8" i="5"/>
  <c r="P16" i="5"/>
  <c r="P24" i="5"/>
  <c r="P32" i="5"/>
  <c r="P40" i="5"/>
  <c r="P48" i="5"/>
  <c r="P56" i="5"/>
  <c r="P64" i="5"/>
  <c r="P72" i="5"/>
  <c r="P80" i="5"/>
  <c r="O13" i="5"/>
  <c r="O21" i="5"/>
  <c r="O29" i="5"/>
  <c r="O37" i="5"/>
  <c r="O45" i="5"/>
  <c r="O53" i="5"/>
  <c r="O61" i="5"/>
  <c r="O69" i="5"/>
  <c r="O77" i="5"/>
  <c r="N10" i="5"/>
  <c r="N18" i="5"/>
  <c r="N26" i="5"/>
  <c r="N34" i="5"/>
  <c r="N42" i="5"/>
  <c r="N50" i="5"/>
  <c r="N58" i="5"/>
  <c r="N66" i="5"/>
  <c r="N74" i="5"/>
  <c r="N6" i="5"/>
  <c r="M15" i="5"/>
  <c r="M23" i="5"/>
  <c r="M31" i="5"/>
  <c r="M39" i="5"/>
  <c r="M47" i="5"/>
  <c r="M55" i="5"/>
  <c r="M63" i="5"/>
  <c r="M71" i="5"/>
  <c r="M79" i="5"/>
  <c r="L12" i="5"/>
  <c r="L20" i="5"/>
  <c r="L28" i="5"/>
  <c r="L36" i="5"/>
  <c r="L44" i="5"/>
  <c r="L52" i="5"/>
  <c r="L60" i="5"/>
  <c r="L68" i="5"/>
  <c r="L76" i="5"/>
  <c r="K10" i="5"/>
  <c r="K18" i="5"/>
  <c r="K26" i="5"/>
  <c r="K34" i="5"/>
  <c r="T31" i="5"/>
  <c r="T56" i="5"/>
  <c r="T67" i="5"/>
  <c r="T75" i="5"/>
  <c r="S9" i="5"/>
  <c r="S17" i="5"/>
  <c r="S25" i="5"/>
  <c r="S33" i="5"/>
  <c r="S41" i="5"/>
  <c r="S49" i="5"/>
  <c r="S57" i="5"/>
  <c r="S65" i="5"/>
  <c r="S73" i="5"/>
  <c r="S6" i="5"/>
  <c r="R15" i="5"/>
  <c r="R23" i="5"/>
  <c r="R31" i="5"/>
  <c r="R39" i="5"/>
  <c r="R47" i="5"/>
  <c r="R55" i="5"/>
  <c r="R63" i="5"/>
  <c r="R71" i="5"/>
  <c r="R79" i="5"/>
  <c r="Q12" i="5"/>
  <c r="Q20" i="5"/>
  <c r="Q28" i="5"/>
  <c r="Q36" i="5"/>
  <c r="Q44" i="5"/>
  <c r="Q52" i="5"/>
  <c r="Q60" i="5"/>
  <c r="Q68" i="5"/>
  <c r="Q76" i="5"/>
  <c r="P9" i="5"/>
  <c r="P17" i="5"/>
  <c r="P25" i="5"/>
  <c r="P33" i="5"/>
  <c r="P41" i="5"/>
  <c r="P49" i="5"/>
  <c r="P57" i="5"/>
  <c r="P65" i="5"/>
  <c r="P73" i="5"/>
  <c r="P7" i="5"/>
  <c r="O14" i="5"/>
  <c r="O22" i="5"/>
  <c r="O30" i="5"/>
  <c r="O38" i="5"/>
  <c r="O46" i="5"/>
  <c r="O54" i="5"/>
  <c r="O62" i="5"/>
  <c r="O70" i="5"/>
  <c r="O78" i="5"/>
  <c r="N11" i="5"/>
  <c r="N19" i="5"/>
  <c r="N27" i="5"/>
  <c r="N35" i="5"/>
  <c r="N43" i="5"/>
  <c r="N51" i="5"/>
  <c r="N59" i="5"/>
  <c r="N67" i="5"/>
  <c r="N75" i="5"/>
  <c r="M8" i="5"/>
  <c r="M16" i="5"/>
  <c r="M24" i="5"/>
  <c r="M32" i="5"/>
  <c r="M40" i="5"/>
  <c r="M48" i="5"/>
  <c r="M56" i="5"/>
  <c r="M64" i="5"/>
  <c r="M72" i="5"/>
  <c r="M80" i="5"/>
  <c r="L13" i="5"/>
  <c r="L21" i="5"/>
  <c r="L29" i="5"/>
  <c r="L37" i="5"/>
  <c r="L45" i="5"/>
  <c r="L53" i="5"/>
  <c r="L61" i="5"/>
  <c r="L69" i="5"/>
  <c r="L77" i="5"/>
  <c r="K11" i="5"/>
  <c r="K29" i="5"/>
  <c r="K39" i="5"/>
  <c r="K48" i="5"/>
  <c r="K56" i="5"/>
  <c r="K64" i="5"/>
  <c r="K72" i="5"/>
  <c r="J12" i="5"/>
  <c r="J20" i="5"/>
  <c r="J28" i="5"/>
  <c r="J36" i="5"/>
  <c r="J44" i="5"/>
  <c r="J52" i="5"/>
  <c r="J60" i="5"/>
  <c r="J68" i="5"/>
  <c r="J76" i="5"/>
  <c r="I9" i="5"/>
  <c r="I17" i="5"/>
  <c r="I25" i="5"/>
  <c r="I33" i="5"/>
  <c r="I41" i="5"/>
  <c r="I49" i="5"/>
  <c r="I57" i="5"/>
  <c r="I65" i="5"/>
  <c r="I73" i="5"/>
  <c r="I7" i="5"/>
  <c r="H15" i="5"/>
  <c r="H23" i="5"/>
  <c r="H31" i="5"/>
  <c r="H39" i="5"/>
  <c r="H47" i="5"/>
  <c r="H55" i="5"/>
  <c r="H63" i="5"/>
  <c r="H71" i="5"/>
  <c r="H79" i="5"/>
  <c r="C80" i="5"/>
  <c r="H41" i="5"/>
  <c r="H65" i="5"/>
  <c r="H29" i="5"/>
  <c r="H77" i="5"/>
  <c r="K30" i="5"/>
  <c r="K40" i="5"/>
  <c r="K49" i="5"/>
  <c r="K57" i="5"/>
  <c r="K65" i="5"/>
  <c r="K73" i="5"/>
  <c r="K8" i="5"/>
  <c r="J13" i="5"/>
  <c r="J21" i="5"/>
  <c r="J29" i="5"/>
  <c r="J37" i="5"/>
  <c r="J45" i="5"/>
  <c r="J53" i="5"/>
  <c r="J61" i="5"/>
  <c r="J69" i="5"/>
  <c r="J77" i="5"/>
  <c r="I10" i="5"/>
  <c r="I18" i="5"/>
  <c r="I26" i="5"/>
  <c r="I34" i="5"/>
  <c r="I42" i="5"/>
  <c r="I50" i="5"/>
  <c r="I58" i="5"/>
  <c r="I66" i="5"/>
  <c r="I74" i="5"/>
  <c r="I6" i="5"/>
  <c r="H16" i="5"/>
  <c r="H24" i="5"/>
  <c r="H32" i="5"/>
  <c r="H40" i="5"/>
  <c r="H48" i="5"/>
  <c r="H56" i="5"/>
  <c r="H64" i="5"/>
  <c r="H72" i="5"/>
  <c r="H80" i="5"/>
  <c r="H17" i="5"/>
  <c r="H25" i="5"/>
  <c r="H49" i="5"/>
  <c r="H8" i="5"/>
  <c r="H69" i="5"/>
  <c r="K31" i="5"/>
  <c r="K42" i="5"/>
  <c r="K50" i="5"/>
  <c r="K58" i="5"/>
  <c r="K66" i="5"/>
  <c r="K74" i="5"/>
  <c r="K7" i="5"/>
  <c r="J14" i="5"/>
  <c r="J22" i="5"/>
  <c r="J30" i="5"/>
  <c r="J38" i="5"/>
  <c r="J46" i="5"/>
  <c r="J54" i="5"/>
  <c r="J62" i="5"/>
  <c r="J70" i="5"/>
  <c r="J78" i="5"/>
  <c r="I11" i="5"/>
  <c r="I19" i="5"/>
  <c r="I27" i="5"/>
  <c r="I35" i="5"/>
  <c r="I43" i="5"/>
  <c r="I51" i="5"/>
  <c r="I59" i="5"/>
  <c r="I67" i="5"/>
  <c r="I75" i="5"/>
  <c r="K32" i="5"/>
  <c r="K51" i="5"/>
  <c r="K59" i="5"/>
  <c r="K67" i="5"/>
  <c r="K75" i="5"/>
  <c r="J15" i="5"/>
  <c r="J23" i="5"/>
  <c r="J31" i="5"/>
  <c r="J39" i="5"/>
  <c r="J47" i="5"/>
  <c r="J55" i="5"/>
  <c r="J63" i="5"/>
  <c r="J71" i="5"/>
  <c r="J79" i="5"/>
  <c r="I12" i="5"/>
  <c r="I20" i="5"/>
  <c r="I28" i="5"/>
  <c r="I36" i="5"/>
  <c r="I44" i="5"/>
  <c r="I52" i="5"/>
  <c r="I60" i="5"/>
  <c r="I68" i="5"/>
  <c r="I76" i="5"/>
  <c r="H10" i="5"/>
  <c r="H18" i="5"/>
  <c r="H26" i="5"/>
  <c r="H34" i="5"/>
  <c r="H42" i="5"/>
  <c r="H50" i="5"/>
  <c r="H58" i="5"/>
  <c r="H66" i="5"/>
  <c r="H74" i="5"/>
  <c r="H7" i="5"/>
  <c r="I39" i="5"/>
  <c r="I71" i="5"/>
  <c r="H45" i="5"/>
  <c r="H61" i="5"/>
  <c r="K23" i="5"/>
  <c r="K35" i="5"/>
  <c r="K44" i="5"/>
  <c r="K52" i="5"/>
  <c r="K60" i="5"/>
  <c r="K68" i="5"/>
  <c r="K76" i="5"/>
  <c r="J8" i="5"/>
  <c r="J16" i="5"/>
  <c r="J24" i="5"/>
  <c r="J32" i="5"/>
  <c r="J40" i="5"/>
  <c r="J48" i="5"/>
  <c r="J56" i="5"/>
  <c r="J64" i="5"/>
  <c r="J72" i="5"/>
  <c r="J80" i="5"/>
  <c r="I13" i="5"/>
  <c r="I21" i="5"/>
  <c r="I29" i="5"/>
  <c r="I37" i="5"/>
  <c r="I45" i="5"/>
  <c r="I53" i="5"/>
  <c r="I61" i="5"/>
  <c r="I69" i="5"/>
  <c r="I77" i="5"/>
  <c r="H11" i="5"/>
  <c r="H19" i="5"/>
  <c r="H27" i="5"/>
  <c r="H35" i="5"/>
  <c r="H43" i="5"/>
  <c r="H51" i="5"/>
  <c r="H59" i="5"/>
  <c r="H67" i="5"/>
  <c r="H75" i="5"/>
  <c r="H6" i="5"/>
  <c r="H12" i="5"/>
  <c r="H20" i="5"/>
  <c r="H28" i="5"/>
  <c r="H36" i="5"/>
  <c r="H44" i="5"/>
  <c r="H52" i="5"/>
  <c r="H60" i="5"/>
  <c r="H68" i="5"/>
  <c r="H76" i="5"/>
  <c r="I15" i="5"/>
  <c r="I23" i="5"/>
  <c r="I31" i="5"/>
  <c r="I47" i="5"/>
  <c r="I55" i="5"/>
  <c r="I63" i="5"/>
  <c r="I79" i="5"/>
  <c r="H13" i="5"/>
  <c r="H21" i="5"/>
  <c r="H53" i="5"/>
  <c r="E6" i="5"/>
  <c r="K24" i="5"/>
  <c r="K36" i="5"/>
  <c r="K45" i="5"/>
  <c r="K53" i="5"/>
  <c r="K61" i="5"/>
  <c r="K69" i="5"/>
  <c r="K77" i="5"/>
  <c r="J9" i="5"/>
  <c r="J17" i="5"/>
  <c r="J25" i="5"/>
  <c r="J33" i="5"/>
  <c r="J41" i="5"/>
  <c r="J49" i="5"/>
  <c r="J57" i="5"/>
  <c r="J65" i="5"/>
  <c r="J73" i="5"/>
  <c r="J7" i="5"/>
  <c r="I14" i="5"/>
  <c r="I22" i="5"/>
  <c r="I30" i="5"/>
  <c r="I38" i="5"/>
  <c r="I46" i="5"/>
  <c r="I54" i="5"/>
  <c r="I62" i="5"/>
  <c r="I70" i="5"/>
  <c r="I78" i="5"/>
  <c r="K27" i="5"/>
  <c r="K37" i="5"/>
  <c r="K46" i="5"/>
  <c r="K54" i="5"/>
  <c r="K62" i="5"/>
  <c r="K70" i="5"/>
  <c r="K78" i="5"/>
  <c r="J10" i="5"/>
  <c r="J18" i="5"/>
  <c r="J26" i="5"/>
  <c r="J34" i="5"/>
  <c r="J42" i="5"/>
  <c r="J50" i="5"/>
  <c r="J58" i="5"/>
  <c r="J66" i="5"/>
  <c r="J74" i="5"/>
  <c r="J6" i="5"/>
  <c r="K28" i="5"/>
  <c r="K38" i="5"/>
  <c r="K47" i="5"/>
  <c r="K55" i="5"/>
  <c r="K63" i="5"/>
  <c r="K71" i="5"/>
  <c r="K79" i="5"/>
  <c r="J11" i="5"/>
  <c r="J19" i="5"/>
  <c r="J27" i="5"/>
  <c r="J35" i="5"/>
  <c r="J43" i="5"/>
  <c r="J51" i="5"/>
  <c r="J59" i="5"/>
  <c r="J67" i="5"/>
  <c r="J75" i="5"/>
  <c r="I8" i="5"/>
  <c r="I16" i="5"/>
  <c r="I24" i="5"/>
  <c r="I32" i="5"/>
  <c r="I40" i="5"/>
  <c r="I48" i="5"/>
  <c r="I56" i="5"/>
  <c r="I64" i="5"/>
  <c r="I72" i="5"/>
  <c r="I80" i="5"/>
  <c r="H14" i="5"/>
  <c r="H22" i="5"/>
  <c r="H30" i="5"/>
  <c r="H38" i="5"/>
  <c r="H46" i="5"/>
  <c r="H54" i="5"/>
  <c r="H62" i="5"/>
  <c r="H70" i="5"/>
  <c r="H78" i="5"/>
  <c r="D80" i="5"/>
  <c r="H9" i="5"/>
  <c r="H33" i="5"/>
  <c r="H57" i="5"/>
  <c r="H73" i="5"/>
  <c r="H37" i="5"/>
  <c r="C6" i="5"/>
  <c r="A15" i="3"/>
  <c r="C4" i="4"/>
  <c r="G4" i="4" s="1"/>
  <c r="C5" i="4"/>
  <c r="B7" i="6" s="1"/>
  <c r="B15" i="4"/>
  <c r="B12" i="4" s="1"/>
  <c r="B8" i="4" s="1"/>
  <c r="E4" i="4"/>
  <c r="V6" i="6" s="1"/>
  <c r="C5" i="3"/>
  <c r="B7" i="5" s="1"/>
  <c r="C4" i="3"/>
  <c r="G4" i="3" s="1"/>
  <c r="B15" i="3"/>
  <c r="B12" i="3" s="1"/>
  <c r="B8" i="3" s="1"/>
  <c r="C10" i="2" s="1"/>
  <c r="K19" i="6" l="1"/>
  <c r="K80" i="6"/>
  <c r="B6" i="5"/>
  <c r="K43" i="6"/>
  <c r="K43" i="5"/>
  <c r="K80" i="5" s="1"/>
  <c r="B6" i="6"/>
  <c r="M5" i="4"/>
  <c r="N5" i="4"/>
  <c r="E5" i="4"/>
  <c r="D5" i="4"/>
  <c r="D5" i="3"/>
  <c r="N5" i="3"/>
  <c r="M5" i="3"/>
  <c r="E5" i="3"/>
  <c r="C7" i="6" l="1"/>
  <c r="C7" i="5"/>
  <c r="O5" i="3"/>
  <c r="H5" i="3" s="1"/>
  <c r="V7" i="5"/>
  <c r="O5" i="4"/>
  <c r="H5" i="4" s="1"/>
  <c r="V7" i="6"/>
  <c r="D7" i="5" l="1"/>
  <c r="D7" i="6"/>
  <c r="T5" i="4"/>
  <c r="G5" i="4" s="1"/>
  <c r="F7" i="6" s="1"/>
  <c r="C20" i="2"/>
  <c r="T5" i="3"/>
  <c r="G5" i="3" s="1"/>
  <c r="F7" i="5" s="1"/>
  <c r="F20" i="2"/>
  <c r="G7" i="6"/>
  <c r="G7" i="5"/>
  <c r="I5" i="4" l="1"/>
  <c r="E7" i="6" s="1"/>
  <c r="J5" i="4"/>
  <c r="P6" i="4"/>
  <c r="C6" i="4" s="1"/>
  <c r="B8" i="6" s="1"/>
  <c r="P6" i="3"/>
  <c r="C6" i="3" s="1"/>
  <c r="B8" i="5" s="1"/>
  <c r="J5" i="3"/>
  <c r="I5" i="3"/>
  <c r="E7" i="5" s="1"/>
  <c r="N6" i="4" l="1"/>
  <c r="M6" i="4"/>
  <c r="E6" i="4"/>
  <c r="O6" i="4" s="1"/>
  <c r="D6" i="4"/>
  <c r="C8" i="6" s="1"/>
  <c r="D8" i="6" s="1"/>
  <c r="M6" i="3"/>
  <c r="N6" i="3"/>
  <c r="E6" i="3"/>
  <c r="V8" i="5" s="1"/>
  <c r="D6" i="3"/>
  <c r="C8" i="5" s="1"/>
  <c r="D8" i="5" s="1"/>
  <c r="H6" i="4" l="1"/>
  <c r="G8" i="6" s="1"/>
  <c r="T6" i="4"/>
  <c r="G6" i="4" s="1"/>
  <c r="F8" i="6" s="1"/>
  <c r="V8" i="6"/>
  <c r="O6" i="3"/>
  <c r="P7" i="4" l="1"/>
  <c r="C7" i="4" s="1"/>
  <c r="B9" i="6" s="1"/>
  <c r="H6" i="3"/>
  <c r="G8" i="5" s="1"/>
  <c r="T6" i="3"/>
  <c r="G6" i="3" s="1"/>
  <c r="F8" i="5" s="1"/>
  <c r="J6" i="4"/>
  <c r="I6" i="4"/>
  <c r="E8" i="6" s="1"/>
  <c r="N7" i="4" l="1"/>
  <c r="E7" i="4"/>
  <c r="V9" i="6" s="1"/>
  <c r="M7" i="4"/>
  <c r="J6" i="3"/>
  <c r="P7" i="3"/>
  <c r="C7" i="3" s="1"/>
  <c r="B9" i="5" s="1"/>
  <c r="I6" i="3"/>
  <c r="E8" i="5" s="1"/>
  <c r="D7" i="4"/>
  <c r="C9" i="6" s="1"/>
  <c r="D9" i="6" s="1"/>
  <c r="O7" i="4" l="1"/>
  <c r="T7" i="4" s="1"/>
  <c r="G7" i="4" s="1"/>
  <c r="F9" i="6" s="1"/>
  <c r="D7" i="3"/>
  <c r="C9" i="5" s="1"/>
  <c r="D9" i="5" s="1"/>
  <c r="M7" i="3"/>
  <c r="N7" i="3"/>
  <c r="E7" i="3"/>
  <c r="V9" i="5" s="1"/>
  <c r="H7" i="4" l="1"/>
  <c r="I7" i="4" s="1"/>
  <c r="E9" i="6" s="1"/>
  <c r="O7" i="3"/>
  <c r="H7" i="3" s="1"/>
  <c r="P8" i="4"/>
  <c r="C8" i="4" s="1"/>
  <c r="B10" i="6" s="1"/>
  <c r="J7" i="4" l="1"/>
  <c r="G9" i="6"/>
  <c r="T7" i="3"/>
  <c r="G7" i="3" s="1"/>
  <c r="F9" i="5" s="1"/>
  <c r="E8" i="4"/>
  <c r="V10" i="6" s="1"/>
  <c r="N8" i="4"/>
  <c r="D8" i="4"/>
  <c r="C10" i="6" s="1"/>
  <c r="D10" i="6" s="1"/>
  <c r="M8" i="4"/>
  <c r="G9" i="5"/>
  <c r="J7" i="3" l="1"/>
  <c r="P8" i="3"/>
  <c r="C8" i="3" s="1"/>
  <c r="E8" i="3" s="1"/>
  <c r="V10" i="5" s="1"/>
  <c r="I7" i="3"/>
  <c r="E9" i="5" s="1"/>
  <c r="O8" i="4"/>
  <c r="H8" i="4" l="1"/>
  <c r="G10" i="6" s="1"/>
  <c r="O8" i="3"/>
  <c r="N8" i="3"/>
  <c r="D8" i="3"/>
  <c r="C10" i="5" s="1"/>
  <c r="D10" i="5" s="1"/>
  <c r="M8" i="3"/>
  <c r="B10" i="5"/>
  <c r="T8" i="4"/>
  <c r="G8" i="4" s="1"/>
  <c r="F10" i="6" s="1"/>
  <c r="T8" i="3" l="1"/>
  <c r="G8" i="3" s="1"/>
  <c r="F10" i="5" s="1"/>
  <c r="H8" i="3"/>
  <c r="G10" i="5" s="1"/>
  <c r="I8" i="4"/>
  <c r="E10" i="6" s="1"/>
  <c r="J8" i="4"/>
  <c r="P9" i="4"/>
  <c r="C9" i="4" s="1"/>
  <c r="B11" i="6" s="1"/>
  <c r="P9" i="3" l="1"/>
  <c r="C9" i="3" s="1"/>
  <c r="E9" i="3" s="1"/>
  <c r="O9" i="3" s="1"/>
  <c r="I8" i="3"/>
  <c r="E10" i="5" s="1"/>
  <c r="J8" i="3"/>
  <c r="N9" i="4"/>
  <c r="E9" i="4"/>
  <c r="O9" i="4" s="1"/>
  <c r="M9" i="4"/>
  <c r="D9" i="4"/>
  <c r="C11" i="6" s="1"/>
  <c r="D11" i="6" s="1"/>
  <c r="B11" i="5" l="1"/>
  <c r="H9" i="4"/>
  <c r="M9" i="3"/>
  <c r="D9" i="3"/>
  <c r="C11" i="5" s="1"/>
  <c r="D11" i="5" s="1"/>
  <c r="N9" i="3"/>
  <c r="V11" i="6"/>
  <c r="T9" i="4"/>
  <c r="G9" i="4" s="1"/>
  <c r="F11" i="6" s="1"/>
  <c r="G11" i="6"/>
  <c r="V11" i="5"/>
  <c r="H9" i="3" l="1"/>
  <c r="G11" i="5" s="1"/>
  <c r="T9" i="3"/>
  <c r="G9" i="3" s="1"/>
  <c r="F11" i="5" s="1"/>
  <c r="P10" i="4"/>
  <c r="C10" i="4" s="1"/>
  <c r="B12" i="6" s="1"/>
  <c r="J9" i="4"/>
  <c r="I9" i="4"/>
  <c r="E11" i="6" s="1"/>
  <c r="J9" i="3" l="1"/>
  <c r="I9" i="3"/>
  <c r="P10" i="3"/>
  <c r="C10" i="3" s="1"/>
  <c r="M10" i="3" s="1"/>
  <c r="M10" i="4"/>
  <c r="E10" i="4"/>
  <c r="O10" i="4" s="1"/>
  <c r="N10" i="4"/>
  <c r="D10" i="4"/>
  <c r="C12" i="6" s="1"/>
  <c r="D12" i="6" s="1"/>
  <c r="E11" i="5"/>
  <c r="B12" i="5" l="1"/>
  <c r="D10" i="3"/>
  <c r="C12" i="5" s="1"/>
  <c r="D12" i="5" s="1"/>
  <c r="N10" i="3"/>
  <c r="E10" i="3"/>
  <c r="V12" i="5" s="1"/>
  <c r="H10" i="4"/>
  <c r="G12" i="6" s="1"/>
  <c r="V12" i="6"/>
  <c r="T10" i="4"/>
  <c r="G10" i="4" s="1"/>
  <c r="F12" i="6" s="1"/>
  <c r="O10" i="3"/>
  <c r="H10" i="3" l="1"/>
  <c r="G12" i="5" s="1"/>
  <c r="P11" i="4"/>
  <c r="C11" i="4" s="1"/>
  <c r="B13" i="6" s="1"/>
  <c r="I10" i="4"/>
  <c r="E12" i="6" s="1"/>
  <c r="J10" i="4"/>
  <c r="T10" i="3"/>
  <c r="G10" i="3" s="1"/>
  <c r="F12" i="5" s="1"/>
  <c r="E11" i="4" l="1"/>
  <c r="O11" i="4" s="1"/>
  <c r="M11" i="4"/>
  <c r="N11" i="4"/>
  <c r="D11" i="4"/>
  <c r="C13" i="6" s="1"/>
  <c r="D13" i="6" s="1"/>
  <c r="J10" i="3"/>
  <c r="I10" i="3"/>
  <c r="P11" i="3"/>
  <c r="C11" i="3" s="1"/>
  <c r="H11" i="4" l="1"/>
  <c r="G13" i="6" s="1"/>
  <c r="E11" i="3"/>
  <c r="V13" i="5" s="1"/>
  <c r="B13" i="5"/>
  <c r="V13" i="6"/>
  <c r="T11" i="4"/>
  <c r="G11" i="4" s="1"/>
  <c r="F13" i="6" s="1"/>
  <c r="N11" i="3"/>
  <c r="M11" i="3"/>
  <c r="D11" i="3"/>
  <c r="C13" i="5" s="1"/>
  <c r="D13" i="5" s="1"/>
  <c r="E12" i="5"/>
  <c r="O11" i="3" l="1"/>
  <c r="P12" i="4"/>
  <c r="C12" i="4" s="1"/>
  <c r="B14" i="6" s="1"/>
  <c r="I11" i="4"/>
  <c r="E13" i="6" s="1"/>
  <c r="J11" i="4"/>
  <c r="T11" i="3" l="1"/>
  <c r="G11" i="3" s="1"/>
  <c r="P12" i="3" s="1"/>
  <c r="C12" i="3" s="1"/>
  <c r="H11" i="3"/>
  <c r="G13" i="5" s="1"/>
  <c r="M12" i="4"/>
  <c r="D12" i="4"/>
  <c r="C14" i="6" s="1"/>
  <c r="D14" i="6" s="1"/>
  <c r="E12" i="4"/>
  <c r="O12" i="4" s="1"/>
  <c r="N12" i="4"/>
  <c r="H12" i="4" l="1"/>
  <c r="F13" i="5"/>
  <c r="J11" i="3"/>
  <c r="I11" i="3"/>
  <c r="E13" i="5" s="1"/>
  <c r="G14" i="6"/>
  <c r="T12" i="4"/>
  <c r="G12" i="4" s="1"/>
  <c r="F14" i="6" s="1"/>
  <c r="V14" i="6"/>
  <c r="N12" i="3"/>
  <c r="B14" i="5"/>
  <c r="M12" i="3"/>
  <c r="E12" i="3"/>
  <c r="O12" i="3" s="1"/>
  <c r="D12" i="3" l="1"/>
  <c r="C14" i="5" s="1"/>
  <c r="D14" i="5" s="1"/>
  <c r="J12" i="4"/>
  <c r="I12" i="4"/>
  <c r="E14" i="6" s="1"/>
  <c r="P13" i="4"/>
  <c r="C13" i="4" s="1"/>
  <c r="B15" i="6" s="1"/>
  <c r="V14" i="5"/>
  <c r="H12" i="3" l="1"/>
  <c r="G14" i="5" s="1"/>
  <c r="T12" i="3"/>
  <c r="G12" i="3" s="1"/>
  <c r="D13" i="4"/>
  <c r="C15" i="6" s="1"/>
  <c r="D15" i="6" s="1"/>
  <c r="N13" i="4"/>
  <c r="M13" i="4"/>
  <c r="E13" i="4"/>
  <c r="O13" i="4" s="1"/>
  <c r="H13" i="4" s="1"/>
  <c r="I12" i="3" l="1"/>
  <c r="E14" i="5" s="1"/>
  <c r="F14" i="5"/>
  <c r="P13" i="3"/>
  <c r="C13" i="3" s="1"/>
  <c r="E13" i="3" s="1"/>
  <c r="V15" i="5" s="1"/>
  <c r="J12" i="3"/>
  <c r="T13" i="4"/>
  <c r="G13" i="4" s="1"/>
  <c r="P14" i="4" s="1"/>
  <c r="C14" i="4" s="1"/>
  <c r="B16" i="6" s="1"/>
  <c r="G15" i="6"/>
  <c r="V15" i="6"/>
  <c r="D13" i="3" l="1"/>
  <c r="C15" i="5" s="1"/>
  <c r="D15" i="5" s="1"/>
  <c r="B15" i="5"/>
  <c r="M13" i="3"/>
  <c r="N13" i="3"/>
  <c r="M14" i="4"/>
  <c r="N14" i="4"/>
  <c r="I13" i="4"/>
  <c r="D14" i="4" s="1"/>
  <c r="C16" i="6" s="1"/>
  <c r="D16" i="6" s="1"/>
  <c r="F15" i="6"/>
  <c r="J13" i="4"/>
  <c r="E14" i="4"/>
  <c r="O14" i="4" s="1"/>
  <c r="O13" i="3"/>
  <c r="H14" i="4" l="1"/>
  <c r="G16" i="6" s="1"/>
  <c r="H13" i="3"/>
  <c r="G15" i="5" s="1"/>
  <c r="T13" i="3"/>
  <c r="G13" i="3" s="1"/>
  <c r="P14" i="3" s="1"/>
  <c r="C14" i="3" s="1"/>
  <c r="E15" i="6"/>
  <c r="V16" i="6"/>
  <c r="T14" i="4"/>
  <c r="G14" i="4" s="1"/>
  <c r="F16" i="6" s="1"/>
  <c r="F15" i="5" l="1"/>
  <c r="I13" i="3"/>
  <c r="E15" i="5" s="1"/>
  <c r="J13" i="3"/>
  <c r="M14" i="3"/>
  <c r="B16" i="5"/>
  <c r="P15" i="4"/>
  <c r="C15" i="4" s="1"/>
  <c r="B17" i="6" s="1"/>
  <c r="J14" i="4"/>
  <c r="I14" i="4"/>
  <c r="E16" i="6" s="1"/>
  <c r="E14" i="3"/>
  <c r="V16" i="5" s="1"/>
  <c r="N14" i="3"/>
  <c r="D14" i="3" l="1"/>
  <c r="C16" i="5" s="1"/>
  <c r="D16" i="5" s="1"/>
  <c r="M15" i="4"/>
  <c r="N15" i="4"/>
  <c r="E15" i="4"/>
  <c r="V17" i="6" s="1"/>
  <c r="D15" i="4"/>
  <c r="C17" i="6" s="1"/>
  <c r="D17" i="6" s="1"/>
  <c r="O14" i="3"/>
  <c r="H14" i="3" l="1"/>
  <c r="G16" i="5" s="1"/>
  <c r="O15" i="4"/>
  <c r="T14" i="3"/>
  <c r="G14" i="3" s="1"/>
  <c r="T15" i="4" l="1"/>
  <c r="G15" i="4" s="1"/>
  <c r="F17" i="6" s="1"/>
  <c r="H15" i="4"/>
  <c r="G17" i="6" s="1"/>
  <c r="I14" i="3"/>
  <c r="E16" i="5" s="1"/>
  <c r="F16" i="5"/>
  <c r="P15" i="3"/>
  <c r="C15" i="3" s="1"/>
  <c r="J14" i="3"/>
  <c r="P16" i="4" l="1"/>
  <c r="C16" i="4" s="1"/>
  <c r="B18" i="6" s="1"/>
  <c r="E15" i="3"/>
  <c r="V17" i="5" s="1"/>
  <c r="B17" i="5"/>
  <c r="J15" i="4"/>
  <c r="I15" i="4"/>
  <c r="E17" i="6" s="1"/>
  <c r="D15" i="3"/>
  <c r="C17" i="5" s="1"/>
  <c r="D17" i="5" s="1"/>
  <c r="N15" i="3"/>
  <c r="M15" i="3"/>
  <c r="E16" i="4" l="1"/>
  <c r="V18" i="6" s="1"/>
  <c r="O15" i="3"/>
  <c r="T15" i="3" s="1"/>
  <c r="G15" i="3" s="1"/>
  <c r="F17" i="5" s="1"/>
  <c r="D16" i="4"/>
  <c r="O16" i="4" l="1"/>
  <c r="C18" i="6"/>
  <c r="H15" i="3"/>
  <c r="G17" i="5" s="1"/>
  <c r="H16" i="4"/>
  <c r="G18" i="6" s="1"/>
  <c r="T16" i="4"/>
  <c r="G16" i="4" s="1"/>
  <c r="P16" i="3"/>
  <c r="C16" i="3" s="1"/>
  <c r="D18" i="6" l="1"/>
  <c r="J15" i="3"/>
  <c r="I15" i="3"/>
  <c r="E17" i="5" s="1"/>
  <c r="E16" i="3"/>
  <c r="V18" i="5" s="1"/>
  <c r="B18" i="5"/>
  <c r="I16" i="4"/>
  <c r="E18" i="6" s="1"/>
  <c r="S19" i="6" s="1"/>
  <c r="J16" i="4"/>
  <c r="F18" i="6"/>
  <c r="P17" i="4"/>
  <c r="C17" i="4" s="1"/>
  <c r="M16" i="4" l="1"/>
  <c r="N16" i="4"/>
  <c r="O16" i="3"/>
  <c r="D16" i="3"/>
  <c r="B19" i="6"/>
  <c r="M17" i="4"/>
  <c r="N17" i="4"/>
  <c r="D17" i="4"/>
  <c r="C19" i="6" s="1"/>
  <c r="D19" i="6" s="1"/>
  <c r="E17" i="4"/>
  <c r="C18" i="5" l="1"/>
  <c r="T16" i="3"/>
  <c r="G16" i="3" s="1"/>
  <c r="P17" i="3" s="1"/>
  <c r="C17" i="3" s="1"/>
  <c r="N17" i="3" s="1"/>
  <c r="H16" i="3"/>
  <c r="G18" i="5" s="1"/>
  <c r="O17" i="4"/>
  <c r="V19" i="6"/>
  <c r="D18" i="5" l="1"/>
  <c r="F18" i="5"/>
  <c r="E17" i="3"/>
  <c r="V19" i="5" s="1"/>
  <c r="I16" i="3"/>
  <c r="E18" i="5" s="1"/>
  <c r="S19" i="5" s="1"/>
  <c r="B19" i="5"/>
  <c r="M17" i="3"/>
  <c r="J16" i="3"/>
  <c r="T17" i="4"/>
  <c r="G17" i="4" s="1"/>
  <c r="H17" i="4"/>
  <c r="G19" i="6" s="1"/>
  <c r="M16" i="3" l="1"/>
  <c r="N16" i="3"/>
  <c r="O17" i="3"/>
  <c r="D17" i="3"/>
  <c r="C19" i="5" s="1"/>
  <c r="D19" i="5" s="1"/>
  <c r="J17" i="4"/>
  <c r="I17" i="4"/>
  <c r="E19" i="6" s="1"/>
  <c r="F19" i="6"/>
  <c r="T19" i="6" s="1"/>
  <c r="P18" i="4"/>
  <c r="C18" i="4" s="1"/>
  <c r="H17" i="3" l="1"/>
  <c r="G19" i="5" s="1"/>
  <c r="T17" i="3"/>
  <c r="G17" i="3" s="1"/>
  <c r="P18" i="3" s="1"/>
  <c r="C18" i="3" s="1"/>
  <c r="E18" i="3" s="1"/>
  <c r="B20" i="6"/>
  <c r="N18" i="4"/>
  <c r="M18" i="4"/>
  <c r="E18" i="4"/>
  <c r="D18" i="4"/>
  <c r="C20" i="6" s="1"/>
  <c r="D20" i="6" s="1"/>
  <c r="J17" i="3" l="1"/>
  <c r="F19" i="5"/>
  <c r="T19" i="5" s="1"/>
  <c r="B20" i="5"/>
  <c r="I17" i="3"/>
  <c r="E19" i="5" s="1"/>
  <c r="M18" i="3"/>
  <c r="N18" i="3"/>
  <c r="V20" i="5"/>
  <c r="O18" i="3"/>
  <c r="O18" i="4"/>
  <c r="V20" i="6"/>
  <c r="D18" i="3" l="1"/>
  <c r="C20" i="5" s="1"/>
  <c r="D20" i="5" s="1"/>
  <c r="H18" i="4"/>
  <c r="G20" i="6" s="1"/>
  <c r="T18" i="4"/>
  <c r="G18" i="4" s="1"/>
  <c r="T18" i="3" l="1"/>
  <c r="G18" i="3" s="1"/>
  <c r="F20" i="5" s="1"/>
  <c r="H18" i="3"/>
  <c r="G20" i="5" s="1"/>
  <c r="J18" i="4"/>
  <c r="I18" i="4"/>
  <c r="E20" i="6" s="1"/>
  <c r="P19" i="4"/>
  <c r="C19" i="4" s="1"/>
  <c r="F20" i="6"/>
  <c r="P19" i="3" l="1"/>
  <c r="C19" i="3" s="1"/>
  <c r="E19" i="3" s="1"/>
  <c r="V21" i="5" s="1"/>
  <c r="J18" i="3"/>
  <c r="I18" i="3"/>
  <c r="E20" i="5" s="1"/>
  <c r="N19" i="4"/>
  <c r="E19" i="4"/>
  <c r="B21" i="6"/>
  <c r="M19" i="4"/>
  <c r="D19" i="4"/>
  <c r="C21" i="6" s="1"/>
  <c r="D21" i="6" s="1"/>
  <c r="B21" i="5" l="1"/>
  <c r="D19" i="3"/>
  <c r="C21" i="5" s="1"/>
  <c r="D21" i="5" s="1"/>
  <c r="M19" i="3"/>
  <c r="N19" i="3"/>
  <c r="O19" i="4"/>
  <c r="V21" i="6"/>
  <c r="O19" i="3"/>
  <c r="H19" i="3" l="1"/>
  <c r="G21" i="5" s="1"/>
  <c r="H19" i="4"/>
  <c r="G21" i="6" s="1"/>
  <c r="T19" i="4"/>
  <c r="G19" i="4" s="1"/>
  <c r="T19" i="3"/>
  <c r="G19" i="3" s="1"/>
  <c r="P20" i="3" s="1"/>
  <c r="C20" i="3" s="1"/>
  <c r="M20" i="3" l="1"/>
  <c r="B22" i="5"/>
  <c r="J19" i="4"/>
  <c r="P20" i="4"/>
  <c r="C20" i="4" s="1"/>
  <c r="F21" i="6"/>
  <c r="I19" i="4"/>
  <c r="E21" i="6" s="1"/>
  <c r="N20" i="3"/>
  <c r="E20" i="3"/>
  <c r="V22" i="5" s="1"/>
  <c r="J19" i="3"/>
  <c r="F21" i="5"/>
  <c r="I19" i="3"/>
  <c r="E21" i="5" s="1"/>
  <c r="O20" i="3" l="1"/>
  <c r="M20" i="4"/>
  <c r="B22" i="6"/>
  <c r="E20" i="4"/>
  <c r="D20" i="4"/>
  <c r="C22" i="6" s="1"/>
  <c r="D22" i="6" s="1"/>
  <c r="N20" i="4"/>
  <c r="D20" i="3"/>
  <c r="C22" i="5" s="1"/>
  <c r="D22" i="5" s="1"/>
  <c r="O20" i="4" l="1"/>
  <c r="V22" i="6"/>
  <c r="T20" i="3"/>
  <c r="G20" i="3" s="1"/>
  <c r="F22" i="5" s="1"/>
  <c r="H20" i="3"/>
  <c r="G22" i="5" s="1"/>
  <c r="P21" i="3" l="1"/>
  <c r="C21" i="3" s="1"/>
  <c r="T20" i="4"/>
  <c r="G20" i="4" s="1"/>
  <c r="H20" i="4"/>
  <c r="G22" i="6" s="1"/>
  <c r="J20" i="3"/>
  <c r="I20" i="3"/>
  <c r="E22" i="5" s="1"/>
  <c r="N21" i="3" l="1"/>
  <c r="B23" i="5"/>
  <c r="M21" i="3"/>
  <c r="E21" i="3"/>
  <c r="V23" i="5" s="1"/>
  <c r="J20" i="4"/>
  <c r="I20" i="4"/>
  <c r="E22" i="6" s="1"/>
  <c r="F22" i="6"/>
  <c r="P21" i="4"/>
  <c r="C21" i="4" s="1"/>
  <c r="D21" i="3"/>
  <c r="C23" i="5" s="1"/>
  <c r="D23" i="5" s="1"/>
  <c r="O21" i="3" l="1"/>
  <c r="T21" i="3" s="1"/>
  <c r="G21" i="3" s="1"/>
  <c r="E21" i="4"/>
  <c r="N21" i="4"/>
  <c r="M21" i="4"/>
  <c r="B23" i="6"/>
  <c r="D21" i="4"/>
  <c r="C23" i="6" s="1"/>
  <c r="D23" i="6" s="1"/>
  <c r="H21" i="3" l="1"/>
  <c r="G23" i="5" s="1"/>
  <c r="O21" i="4"/>
  <c r="V23" i="6"/>
  <c r="P22" i="3"/>
  <c r="C22" i="3" s="1"/>
  <c r="F23" i="5"/>
  <c r="J21" i="3" l="1"/>
  <c r="I21" i="3"/>
  <c r="E23" i="5" s="1"/>
  <c r="N22" i="3"/>
  <c r="B24" i="5"/>
  <c r="H21" i="4"/>
  <c r="G23" i="6" s="1"/>
  <c r="T21" i="4"/>
  <c r="G21" i="4" s="1"/>
  <c r="M22" i="3"/>
  <c r="E22" i="3"/>
  <c r="V24" i="5" s="1"/>
  <c r="D22" i="3" l="1"/>
  <c r="C24" i="5" s="1"/>
  <c r="D24" i="5" s="1"/>
  <c r="J21" i="4"/>
  <c r="I21" i="4"/>
  <c r="E23" i="6" s="1"/>
  <c r="F23" i="6"/>
  <c r="P22" i="4"/>
  <c r="C22" i="4" s="1"/>
  <c r="O22" i="3"/>
  <c r="H22" i="3" l="1"/>
  <c r="G24" i="5" s="1"/>
  <c r="B24" i="6"/>
  <c r="N22" i="4"/>
  <c r="E22" i="4"/>
  <c r="M22" i="4"/>
  <c r="D22" i="4"/>
  <c r="C24" i="6" s="1"/>
  <c r="D24" i="6" s="1"/>
  <c r="T22" i="3"/>
  <c r="G22" i="3" s="1"/>
  <c r="P23" i="3" s="1"/>
  <c r="C23" i="3" s="1"/>
  <c r="N23" i="3" l="1"/>
  <c r="B25" i="5"/>
  <c r="O22" i="4"/>
  <c r="V24" i="6"/>
  <c r="F24" i="5"/>
  <c r="E23" i="3"/>
  <c r="O23" i="3" s="1"/>
  <c r="M23" i="3"/>
  <c r="J22" i="3"/>
  <c r="I22" i="3"/>
  <c r="D23" i="3" s="1"/>
  <c r="V25" i="5" l="1"/>
  <c r="H22" i="4"/>
  <c r="G24" i="6" s="1"/>
  <c r="T22" i="4"/>
  <c r="G22" i="4" s="1"/>
  <c r="E24" i="5"/>
  <c r="C25" i="5"/>
  <c r="D25" i="5" s="1"/>
  <c r="H23" i="3"/>
  <c r="G25" i="5" s="1"/>
  <c r="T23" i="3"/>
  <c r="G23" i="3" s="1"/>
  <c r="J22" i="4" l="1"/>
  <c r="I22" i="4"/>
  <c r="E24" i="6" s="1"/>
  <c r="F24" i="6"/>
  <c r="P23" i="4"/>
  <c r="C23" i="4" s="1"/>
  <c r="P24" i="3"/>
  <c r="C24" i="3" s="1"/>
  <c r="B26" i="5" s="1"/>
  <c r="J23" i="3"/>
  <c r="F25" i="5"/>
  <c r="I23" i="3"/>
  <c r="E25" i="5" s="1"/>
  <c r="E23" i="4" l="1"/>
  <c r="M23" i="4"/>
  <c r="N23" i="4"/>
  <c r="D23" i="4"/>
  <c r="C25" i="6" s="1"/>
  <c r="D25" i="6" s="1"/>
  <c r="B25" i="6"/>
  <c r="M24" i="3"/>
  <c r="N24" i="3"/>
  <c r="D24" i="3"/>
  <c r="C26" i="5" s="1"/>
  <c r="D26" i="5" s="1"/>
  <c r="E24" i="3"/>
  <c r="O23" i="4" l="1"/>
  <c r="V25" i="6"/>
  <c r="V26" i="5"/>
  <c r="O24" i="3"/>
  <c r="T23" i="4" l="1"/>
  <c r="G23" i="4" s="1"/>
  <c r="H23" i="4"/>
  <c r="G25" i="6" s="1"/>
  <c r="H24" i="3"/>
  <c r="G26" i="5" s="1"/>
  <c r="T24" i="3"/>
  <c r="G24" i="3" s="1"/>
  <c r="J23" i="4" l="1"/>
  <c r="I23" i="4"/>
  <c r="E25" i="6" s="1"/>
  <c r="P24" i="4"/>
  <c r="C24" i="4" s="1"/>
  <c r="F25" i="6"/>
  <c r="J24" i="3"/>
  <c r="I24" i="3"/>
  <c r="E26" i="5" s="1"/>
  <c r="P25" i="3"/>
  <c r="C25" i="3" s="1"/>
  <c r="B27" i="5" s="1"/>
  <c r="F26" i="5"/>
  <c r="D24" i="4" l="1"/>
  <c r="C26" i="6" s="1"/>
  <c r="D26" i="6" s="1"/>
  <c r="M24" i="4"/>
  <c r="B26" i="6"/>
  <c r="N24" i="4"/>
  <c r="E24" i="4"/>
  <c r="M25" i="3"/>
  <c r="E25" i="3"/>
  <c r="N25" i="3"/>
  <c r="D25" i="3"/>
  <c r="C27" i="5" s="1"/>
  <c r="D27" i="5" s="1"/>
  <c r="O24" i="4" l="1"/>
  <c r="V26" i="6"/>
  <c r="V27" i="5"/>
  <c r="O25" i="3"/>
  <c r="T24" i="4" l="1"/>
  <c r="G24" i="4" s="1"/>
  <c r="H24" i="4"/>
  <c r="G26" i="6" s="1"/>
  <c r="H25" i="3"/>
  <c r="G27" i="5" s="1"/>
  <c r="T25" i="3"/>
  <c r="G25" i="3" s="1"/>
  <c r="J24" i="4" l="1"/>
  <c r="I24" i="4"/>
  <c r="E26" i="6" s="1"/>
  <c r="F26" i="6"/>
  <c r="P25" i="4"/>
  <c r="C25" i="4" s="1"/>
  <c r="J25" i="3"/>
  <c r="I25" i="3"/>
  <c r="E27" i="5" s="1"/>
  <c r="P26" i="3"/>
  <c r="C26" i="3" s="1"/>
  <c r="B28" i="5" s="1"/>
  <c r="F27" i="5"/>
  <c r="E25" i="4" l="1"/>
  <c r="D25" i="4"/>
  <c r="C27" i="6" s="1"/>
  <c r="D27" i="6" s="1"/>
  <c r="N25" i="4"/>
  <c r="M25" i="4"/>
  <c r="B27" i="6"/>
  <c r="M26" i="3"/>
  <c r="D26" i="3"/>
  <c r="C28" i="5" s="1"/>
  <c r="D28" i="5" s="1"/>
  <c r="E26" i="3"/>
  <c r="N26" i="3"/>
  <c r="O25" i="4" l="1"/>
  <c r="V27" i="6"/>
  <c r="O26" i="3"/>
  <c r="V28" i="5"/>
  <c r="T25" i="4" l="1"/>
  <c r="G25" i="4" s="1"/>
  <c r="H25" i="4"/>
  <c r="G27" i="6" s="1"/>
  <c r="T26" i="3"/>
  <c r="G26" i="3" s="1"/>
  <c r="H26" i="3"/>
  <c r="G28" i="5" s="1"/>
  <c r="J25" i="4" l="1"/>
  <c r="I25" i="4"/>
  <c r="E27" i="6" s="1"/>
  <c r="F27" i="6"/>
  <c r="P26" i="4"/>
  <c r="C26" i="4" s="1"/>
  <c r="J26" i="3"/>
  <c r="I26" i="3"/>
  <c r="E28" i="5" s="1"/>
  <c r="P27" i="3"/>
  <c r="C27" i="3" s="1"/>
  <c r="B29" i="5" s="1"/>
  <c r="F28" i="5"/>
  <c r="M26" i="4" l="1"/>
  <c r="B28" i="6"/>
  <c r="D26" i="4"/>
  <c r="C28" i="6" s="1"/>
  <c r="D28" i="6" s="1"/>
  <c r="N26" i="4"/>
  <c r="E26" i="4"/>
  <c r="N27" i="3"/>
  <c r="E27" i="3"/>
  <c r="M27" i="3"/>
  <c r="D27" i="3"/>
  <c r="C29" i="5" s="1"/>
  <c r="D29" i="5" s="1"/>
  <c r="O26" i="4" l="1"/>
  <c r="V28" i="6"/>
  <c r="O27" i="3"/>
  <c r="V29" i="5"/>
  <c r="T26" i="4" l="1"/>
  <c r="G26" i="4" s="1"/>
  <c r="H26" i="4"/>
  <c r="G28" i="6" s="1"/>
  <c r="T27" i="3"/>
  <c r="G27" i="3" s="1"/>
  <c r="H27" i="3"/>
  <c r="G29" i="5" s="1"/>
  <c r="I26" i="4" l="1"/>
  <c r="E28" i="6" s="1"/>
  <c r="J26" i="4"/>
  <c r="P27" i="4"/>
  <c r="C27" i="4" s="1"/>
  <c r="F28" i="6"/>
  <c r="I27" i="3"/>
  <c r="E29" i="5" s="1"/>
  <c r="J27" i="3"/>
  <c r="P28" i="3"/>
  <c r="C28" i="3" s="1"/>
  <c r="B30" i="5" s="1"/>
  <c r="F29" i="5"/>
  <c r="D27" i="4" l="1"/>
  <c r="C29" i="6" s="1"/>
  <c r="D29" i="6" s="1"/>
  <c r="E27" i="4"/>
  <c r="B29" i="6"/>
  <c r="N27" i="4"/>
  <c r="M27" i="4"/>
  <c r="N28" i="3"/>
  <c r="M28" i="3"/>
  <c r="E28" i="3"/>
  <c r="D28" i="3"/>
  <c r="C30" i="5" s="1"/>
  <c r="D30" i="5" s="1"/>
  <c r="O27" i="4" l="1"/>
  <c r="V29" i="6"/>
  <c r="O28" i="3"/>
  <c r="V30" i="5"/>
  <c r="T27" i="4" l="1"/>
  <c r="G27" i="4" s="1"/>
  <c r="H27" i="4"/>
  <c r="G29" i="6" s="1"/>
  <c r="T28" i="3"/>
  <c r="G28" i="3" s="1"/>
  <c r="H28" i="3"/>
  <c r="G30" i="5" s="1"/>
  <c r="I27" i="4" l="1"/>
  <c r="E29" i="6" s="1"/>
  <c r="J27" i="4"/>
  <c r="P28" i="4"/>
  <c r="C28" i="4" s="1"/>
  <c r="F29" i="6"/>
  <c r="J28" i="3"/>
  <c r="I28" i="3"/>
  <c r="E30" i="5" s="1"/>
  <c r="F30" i="5"/>
  <c r="P29" i="3"/>
  <c r="C29" i="3" s="1"/>
  <c r="B31" i="5" s="1"/>
  <c r="B30" i="6" l="1"/>
  <c r="N28" i="4"/>
  <c r="M28" i="4"/>
  <c r="E28" i="4"/>
  <c r="D28" i="4"/>
  <c r="C30" i="6" s="1"/>
  <c r="D30" i="6" s="1"/>
  <c r="N29" i="3"/>
  <c r="D29" i="3"/>
  <c r="C31" i="5" s="1"/>
  <c r="D31" i="5" s="1"/>
  <c r="M29" i="3"/>
  <c r="E29" i="3"/>
  <c r="O28" i="4" l="1"/>
  <c r="V30" i="6"/>
  <c r="O29" i="3"/>
  <c r="V31" i="5"/>
  <c r="H28" i="4" l="1"/>
  <c r="G30" i="6" s="1"/>
  <c r="T28" i="4"/>
  <c r="G28" i="4" s="1"/>
  <c r="H29" i="3"/>
  <c r="G31" i="5" s="1"/>
  <c r="T29" i="3"/>
  <c r="G29" i="3" s="1"/>
  <c r="I28" i="4" l="1"/>
  <c r="E30" i="6" s="1"/>
  <c r="J28" i="4"/>
  <c r="P29" i="4"/>
  <c r="C29" i="4" s="1"/>
  <c r="F30" i="6"/>
  <c r="J29" i="3"/>
  <c r="I29" i="3"/>
  <c r="E31" i="5" s="1"/>
  <c r="F31" i="5"/>
  <c r="P30" i="3"/>
  <c r="C30" i="3" s="1"/>
  <c r="B32" i="5" s="1"/>
  <c r="M29" i="4" l="1"/>
  <c r="E29" i="4"/>
  <c r="B31" i="6"/>
  <c r="N29" i="4"/>
  <c r="D29" i="4"/>
  <c r="C31" i="6" s="1"/>
  <c r="D31" i="6" s="1"/>
  <c r="N30" i="3"/>
  <c r="D30" i="3"/>
  <c r="C32" i="5" s="1"/>
  <c r="D32" i="5" s="1"/>
  <c r="M30" i="3"/>
  <c r="E30" i="3"/>
  <c r="O29" i="4" l="1"/>
  <c r="V31" i="6"/>
  <c r="V32" i="5"/>
  <c r="O30" i="3"/>
  <c r="H29" i="4" l="1"/>
  <c r="G31" i="6" s="1"/>
  <c r="T29" i="4"/>
  <c r="G29" i="4" s="1"/>
  <c r="H30" i="3"/>
  <c r="G32" i="5" s="1"/>
  <c r="T30" i="3"/>
  <c r="G30" i="3" s="1"/>
  <c r="I29" i="4" l="1"/>
  <c r="E31" i="6" s="1"/>
  <c r="J29" i="4"/>
  <c r="F31" i="6"/>
  <c r="P30" i="4"/>
  <c r="C30" i="4" s="1"/>
  <c r="J30" i="3"/>
  <c r="I30" i="3"/>
  <c r="E32" i="5" s="1"/>
  <c r="P31" i="3"/>
  <c r="C31" i="3" s="1"/>
  <c r="B33" i="5" s="1"/>
  <c r="F32" i="5"/>
  <c r="E30" i="4" l="1"/>
  <c r="N30" i="4"/>
  <c r="D30" i="4"/>
  <c r="C32" i="6" s="1"/>
  <c r="D32" i="6" s="1"/>
  <c r="M30" i="4"/>
  <c r="B32" i="6"/>
  <c r="N31" i="3"/>
  <c r="M31" i="3"/>
  <c r="D31" i="3"/>
  <c r="C33" i="5" s="1"/>
  <c r="D33" i="5" s="1"/>
  <c r="E31" i="3"/>
  <c r="O30" i="4" l="1"/>
  <c r="V32" i="6"/>
  <c r="O31" i="3"/>
  <c r="V33" i="5"/>
  <c r="T30" i="4" l="1"/>
  <c r="G30" i="4" s="1"/>
  <c r="H30" i="4"/>
  <c r="G32" i="6" s="1"/>
  <c r="T31" i="3"/>
  <c r="G31" i="3" s="1"/>
  <c r="H31" i="3"/>
  <c r="G33" i="5" s="1"/>
  <c r="J30" i="4" l="1"/>
  <c r="I30" i="4"/>
  <c r="E32" i="6" s="1"/>
  <c r="P31" i="4"/>
  <c r="C31" i="4" s="1"/>
  <c r="F32" i="6"/>
  <c r="J31" i="3"/>
  <c r="I31" i="3"/>
  <c r="E33" i="5" s="1"/>
  <c r="P32" i="3"/>
  <c r="C32" i="3" s="1"/>
  <c r="B34" i="5" s="1"/>
  <c r="F33" i="5"/>
  <c r="D31" i="4" l="1"/>
  <c r="C33" i="6" s="1"/>
  <c r="D33" i="6" s="1"/>
  <c r="B33" i="6"/>
  <c r="E31" i="4"/>
  <c r="M31" i="4"/>
  <c r="N31" i="4"/>
  <c r="M32" i="3"/>
  <c r="E32" i="3"/>
  <c r="N32" i="3"/>
  <c r="D32" i="3"/>
  <c r="C34" i="5" s="1"/>
  <c r="D34" i="5" s="1"/>
  <c r="O31" i="4" l="1"/>
  <c r="V33" i="6"/>
  <c r="V34" i="5"/>
  <c r="O32" i="3"/>
  <c r="H31" i="4" l="1"/>
  <c r="G33" i="6" s="1"/>
  <c r="T31" i="4"/>
  <c r="G31" i="4" s="1"/>
  <c r="T32" i="3"/>
  <c r="G32" i="3" s="1"/>
  <c r="H32" i="3"/>
  <c r="G34" i="5" s="1"/>
  <c r="J31" i="4" l="1"/>
  <c r="I31" i="4"/>
  <c r="E33" i="6" s="1"/>
  <c r="F33" i="6"/>
  <c r="P32" i="4"/>
  <c r="C32" i="4" s="1"/>
  <c r="I32" i="3"/>
  <c r="E34" i="5" s="1"/>
  <c r="J32" i="3"/>
  <c r="F34" i="5"/>
  <c r="P33" i="3"/>
  <c r="C33" i="3" s="1"/>
  <c r="B35" i="5" s="1"/>
  <c r="B34" i="6" l="1"/>
  <c r="N32" i="4"/>
  <c r="D32" i="4"/>
  <c r="C34" i="6" s="1"/>
  <c r="D34" i="6" s="1"/>
  <c r="M32" i="4"/>
  <c r="E32" i="4"/>
  <c r="E33" i="3"/>
  <c r="M33" i="3"/>
  <c r="N33" i="3"/>
  <c r="D33" i="3"/>
  <c r="C35" i="5" s="1"/>
  <c r="D35" i="5" s="1"/>
  <c r="O32" i="4" l="1"/>
  <c r="V34" i="6"/>
  <c r="V35" i="5"/>
  <c r="O33" i="3"/>
  <c r="T32" i="4" l="1"/>
  <c r="G32" i="4" s="1"/>
  <c r="H32" i="4"/>
  <c r="G34" i="6" s="1"/>
  <c r="T33" i="3"/>
  <c r="G33" i="3" s="1"/>
  <c r="H33" i="3"/>
  <c r="G35" i="5" s="1"/>
  <c r="J32" i="4" l="1"/>
  <c r="I32" i="4"/>
  <c r="E34" i="6" s="1"/>
  <c r="P33" i="4"/>
  <c r="C33" i="4" s="1"/>
  <c r="F34" i="6"/>
  <c r="I33" i="3"/>
  <c r="E35" i="5" s="1"/>
  <c r="J33" i="3"/>
  <c r="F35" i="5"/>
  <c r="P34" i="3"/>
  <c r="C34" i="3" s="1"/>
  <c r="B36" i="5" s="1"/>
  <c r="N33" i="4" l="1"/>
  <c r="M33" i="4"/>
  <c r="D33" i="4"/>
  <c r="C35" i="6" s="1"/>
  <c r="D35" i="6" s="1"/>
  <c r="B35" i="6"/>
  <c r="E33" i="4"/>
  <c r="M34" i="3"/>
  <c r="E34" i="3"/>
  <c r="N34" i="3"/>
  <c r="D34" i="3"/>
  <c r="C36" i="5" s="1"/>
  <c r="D36" i="5" s="1"/>
  <c r="O33" i="4" l="1"/>
  <c r="V35" i="6"/>
  <c r="V36" i="5"/>
  <c r="O34" i="3"/>
  <c r="T33" i="4" l="1"/>
  <c r="G33" i="4" s="1"/>
  <c r="H33" i="4"/>
  <c r="G35" i="6" s="1"/>
  <c r="H34" i="3"/>
  <c r="G36" i="5" s="1"/>
  <c r="T34" i="3"/>
  <c r="G34" i="3" s="1"/>
  <c r="I33" i="4" l="1"/>
  <c r="E35" i="6" s="1"/>
  <c r="J33" i="4"/>
  <c r="P34" i="4"/>
  <c r="C34" i="4" s="1"/>
  <c r="F35" i="6"/>
  <c r="I34" i="3"/>
  <c r="E36" i="5" s="1"/>
  <c r="J34" i="3"/>
  <c r="P35" i="3"/>
  <c r="C35" i="3" s="1"/>
  <c r="B37" i="5" s="1"/>
  <c r="F36" i="5"/>
  <c r="M34" i="4" l="1"/>
  <c r="D34" i="4"/>
  <c r="C36" i="6" s="1"/>
  <c r="D36" i="6" s="1"/>
  <c r="E34" i="4"/>
  <c r="B36" i="6"/>
  <c r="N34" i="4"/>
  <c r="M35" i="3"/>
  <c r="N35" i="3"/>
  <c r="D35" i="3"/>
  <c r="C37" i="5" s="1"/>
  <c r="D37" i="5" s="1"/>
  <c r="E35" i="3"/>
  <c r="O34" i="4" l="1"/>
  <c r="V36" i="6"/>
  <c r="O35" i="3"/>
  <c r="V37" i="5"/>
  <c r="T34" i="4" l="1"/>
  <c r="G34" i="4" s="1"/>
  <c r="H34" i="4"/>
  <c r="G36" i="6" s="1"/>
  <c r="H35" i="3"/>
  <c r="G37" i="5" s="1"/>
  <c r="T35" i="3"/>
  <c r="G35" i="3" s="1"/>
  <c r="J34" i="4" l="1"/>
  <c r="I34" i="4"/>
  <c r="E36" i="6" s="1"/>
  <c r="P35" i="4"/>
  <c r="C35" i="4" s="1"/>
  <c r="F36" i="6"/>
  <c r="I35" i="3"/>
  <c r="E37" i="5" s="1"/>
  <c r="J35" i="3"/>
  <c r="P36" i="3"/>
  <c r="C36" i="3" s="1"/>
  <c r="B38" i="5" s="1"/>
  <c r="F37" i="5"/>
  <c r="N35" i="4" l="1"/>
  <c r="B37" i="6"/>
  <c r="E35" i="4"/>
  <c r="M35" i="4"/>
  <c r="D35" i="4"/>
  <c r="C37" i="6" s="1"/>
  <c r="D37" i="6" s="1"/>
  <c r="E36" i="3"/>
  <c r="N36" i="3"/>
  <c r="D36" i="3"/>
  <c r="C38" i="5" s="1"/>
  <c r="D38" i="5" s="1"/>
  <c r="M36" i="3"/>
  <c r="O35" i="4" l="1"/>
  <c r="V37" i="6"/>
  <c r="O36" i="3"/>
  <c r="V38" i="5"/>
  <c r="H35" i="4" l="1"/>
  <c r="G37" i="6" s="1"/>
  <c r="T35" i="4"/>
  <c r="G35" i="4" s="1"/>
  <c r="H36" i="3"/>
  <c r="G38" i="5" s="1"/>
  <c r="T36" i="3"/>
  <c r="G36" i="3" s="1"/>
  <c r="I35" i="4" l="1"/>
  <c r="E37" i="6" s="1"/>
  <c r="J35" i="4"/>
  <c r="P36" i="4"/>
  <c r="C36" i="4" s="1"/>
  <c r="F37" i="6"/>
  <c r="I36" i="3"/>
  <c r="E38" i="5" s="1"/>
  <c r="P37" i="3"/>
  <c r="C37" i="3" s="1"/>
  <c r="B39" i="5" s="1"/>
  <c r="F38" i="5"/>
  <c r="J36" i="3"/>
  <c r="B38" i="6" l="1"/>
  <c r="D36" i="4"/>
  <c r="C38" i="6" s="1"/>
  <c r="D38" i="6" s="1"/>
  <c r="E36" i="4"/>
  <c r="M36" i="4"/>
  <c r="N36" i="4"/>
  <c r="E37" i="3"/>
  <c r="N37" i="3"/>
  <c r="M37" i="3"/>
  <c r="D37" i="3"/>
  <c r="C39" i="5" s="1"/>
  <c r="D39" i="5" s="1"/>
  <c r="O36" i="4" l="1"/>
  <c r="V38" i="6"/>
  <c r="V39" i="5"/>
  <c r="O37" i="3"/>
  <c r="H36" i="4" l="1"/>
  <c r="G38" i="6" s="1"/>
  <c r="T36" i="4"/>
  <c r="G36" i="4" s="1"/>
  <c r="T37" i="3"/>
  <c r="G37" i="3" s="1"/>
  <c r="H37" i="3"/>
  <c r="G39" i="5" s="1"/>
  <c r="J36" i="4" l="1"/>
  <c r="I36" i="4"/>
  <c r="E38" i="6" s="1"/>
  <c r="P37" i="4"/>
  <c r="C37" i="4" s="1"/>
  <c r="F38" i="6"/>
  <c r="I37" i="3"/>
  <c r="E39" i="5" s="1"/>
  <c r="J37" i="3"/>
  <c r="F39" i="5"/>
  <c r="P38" i="3"/>
  <c r="C38" i="3" s="1"/>
  <c r="B40" i="5" s="1"/>
  <c r="N37" i="4" l="1"/>
  <c r="D37" i="4"/>
  <c r="C39" i="6" s="1"/>
  <c r="D39" i="6" s="1"/>
  <c r="B39" i="6"/>
  <c r="M37" i="4"/>
  <c r="E37" i="4"/>
  <c r="M38" i="3"/>
  <c r="N38" i="3"/>
  <c r="E38" i="3"/>
  <c r="D38" i="3"/>
  <c r="C40" i="5" s="1"/>
  <c r="D40" i="5" s="1"/>
  <c r="O37" i="4" l="1"/>
  <c r="V39" i="6"/>
  <c r="V40" i="5"/>
  <c r="O38" i="3"/>
  <c r="T37" i="4" l="1"/>
  <c r="G37" i="4" s="1"/>
  <c r="H37" i="4"/>
  <c r="G39" i="6" s="1"/>
  <c r="T38" i="3"/>
  <c r="G38" i="3" s="1"/>
  <c r="H38" i="3"/>
  <c r="G40" i="5" s="1"/>
  <c r="I37" i="4" l="1"/>
  <c r="E39" i="6" s="1"/>
  <c r="J37" i="4"/>
  <c r="P38" i="4"/>
  <c r="C38" i="4" s="1"/>
  <c r="F39" i="6"/>
  <c r="J38" i="3"/>
  <c r="I38" i="3"/>
  <c r="E40" i="5" s="1"/>
  <c r="P39" i="3"/>
  <c r="C39" i="3" s="1"/>
  <c r="B41" i="5" s="1"/>
  <c r="F40" i="5"/>
  <c r="B40" i="6" l="1"/>
  <c r="D38" i="4"/>
  <c r="C40" i="6" s="1"/>
  <c r="D40" i="6" s="1"/>
  <c r="N38" i="4"/>
  <c r="E38" i="4"/>
  <c r="M38" i="4"/>
  <c r="N39" i="3"/>
  <c r="D39" i="3"/>
  <c r="C41" i="5" s="1"/>
  <c r="D41" i="5" s="1"/>
  <c r="E39" i="3"/>
  <c r="M39" i="3"/>
  <c r="O38" i="4" l="1"/>
  <c r="V40" i="6"/>
  <c r="O39" i="3"/>
  <c r="V41" i="5"/>
  <c r="T38" i="4" l="1"/>
  <c r="G38" i="4" s="1"/>
  <c r="H38" i="4"/>
  <c r="G40" i="6" s="1"/>
  <c r="T39" i="3"/>
  <c r="G39" i="3" s="1"/>
  <c r="H39" i="3"/>
  <c r="G41" i="5" s="1"/>
  <c r="J38" i="4" l="1"/>
  <c r="I38" i="4"/>
  <c r="E40" i="6" s="1"/>
  <c r="P39" i="4"/>
  <c r="C39" i="4" s="1"/>
  <c r="F40" i="6"/>
  <c r="I39" i="3"/>
  <c r="E41" i="5" s="1"/>
  <c r="J39" i="3"/>
  <c r="P40" i="3"/>
  <c r="C40" i="3" s="1"/>
  <c r="B42" i="5" s="1"/>
  <c r="F41" i="5"/>
  <c r="D39" i="4" l="1"/>
  <c r="C41" i="6" s="1"/>
  <c r="D41" i="6" s="1"/>
  <c r="N39" i="4"/>
  <c r="M39" i="4"/>
  <c r="B41" i="6"/>
  <c r="E39" i="4"/>
  <c r="D40" i="3"/>
  <c r="C42" i="5" s="1"/>
  <c r="E40" i="3"/>
  <c r="D42" i="5" l="1"/>
  <c r="O39" i="4"/>
  <c r="V41" i="6"/>
  <c r="V42" i="5"/>
  <c r="O40" i="3"/>
  <c r="H39" i="4" l="1"/>
  <c r="G41" i="6" s="1"/>
  <c r="T39" i="4"/>
  <c r="G39" i="4" s="1"/>
  <c r="T40" i="3"/>
  <c r="G40" i="3" s="1"/>
  <c r="H40" i="3"/>
  <c r="G42" i="5" s="1"/>
  <c r="I39" i="4" l="1"/>
  <c r="E41" i="6" s="1"/>
  <c r="J39" i="4"/>
  <c r="F41" i="6"/>
  <c r="P40" i="4"/>
  <c r="C40" i="4" s="1"/>
  <c r="I40" i="3"/>
  <c r="E42" i="5" s="1"/>
  <c r="S43" i="5" s="1"/>
  <c r="J40" i="3"/>
  <c r="P41" i="3"/>
  <c r="C41" i="3" s="1"/>
  <c r="B43" i="5" s="1"/>
  <c r="F42" i="5"/>
  <c r="N40" i="3" l="1"/>
  <c r="M40" i="3"/>
  <c r="D40" i="4"/>
  <c r="C42" i="6" s="1"/>
  <c r="D42" i="6" s="1"/>
  <c r="B42" i="6"/>
  <c r="E40" i="4"/>
  <c r="M41" i="3"/>
  <c r="E41" i="3"/>
  <c r="N41" i="3"/>
  <c r="D41" i="3"/>
  <c r="C43" i="5" s="1"/>
  <c r="D43" i="5" s="1"/>
  <c r="O40" i="4" l="1"/>
  <c r="V42" i="6"/>
  <c r="V43" i="5"/>
  <c r="O41" i="3"/>
  <c r="H40" i="4" l="1"/>
  <c r="G42" i="6" s="1"/>
  <c r="T40" i="4"/>
  <c r="G40" i="4" s="1"/>
  <c r="H41" i="3"/>
  <c r="G43" i="5" s="1"/>
  <c r="T41" i="3"/>
  <c r="G41" i="3" s="1"/>
  <c r="J40" i="4" l="1"/>
  <c r="N40" i="4" s="1"/>
  <c r="I40" i="4"/>
  <c r="E42" i="6" s="1"/>
  <c r="S43" i="6" s="1"/>
  <c r="F42" i="6"/>
  <c r="P41" i="4"/>
  <c r="C41" i="4" s="1"/>
  <c r="I41" i="3"/>
  <c r="J41" i="3"/>
  <c r="P42" i="3"/>
  <c r="C42" i="3" s="1"/>
  <c r="B44" i="5" s="1"/>
  <c r="F43" i="5"/>
  <c r="T43" i="5" s="1"/>
  <c r="M40" i="4" l="1"/>
  <c r="M41" i="4"/>
  <c r="N41" i="4"/>
  <c r="E41" i="4"/>
  <c r="D41" i="4"/>
  <c r="C43" i="6" s="1"/>
  <c r="D43" i="6" s="1"/>
  <c r="B43" i="6"/>
  <c r="E42" i="3"/>
  <c r="M42" i="3"/>
  <c r="N42" i="3"/>
  <c r="D42" i="3"/>
  <c r="C44" i="5" s="1"/>
  <c r="D44" i="5" s="1"/>
  <c r="E43" i="5"/>
  <c r="O41" i="4" l="1"/>
  <c r="V43" i="6"/>
  <c r="V44" i="5"/>
  <c r="O42" i="3"/>
  <c r="T41" i="4" l="1"/>
  <c r="G41" i="4" s="1"/>
  <c r="H41" i="4"/>
  <c r="G43" i="6" s="1"/>
  <c r="T42" i="3"/>
  <c r="G42" i="3" s="1"/>
  <c r="H42" i="3"/>
  <c r="J41" i="4" l="1"/>
  <c r="I41" i="4"/>
  <c r="E43" i="6" s="1"/>
  <c r="P42" i="4"/>
  <c r="C42" i="4" s="1"/>
  <c r="F43" i="6"/>
  <c r="T43" i="6" s="1"/>
  <c r="J42" i="3"/>
  <c r="I42" i="3"/>
  <c r="E44" i="5" s="1"/>
  <c r="G44" i="5"/>
  <c r="P43" i="3"/>
  <c r="C43" i="3" s="1"/>
  <c r="B45" i="5" s="1"/>
  <c r="F44" i="5"/>
  <c r="N42" i="4" l="1"/>
  <c r="D42" i="4"/>
  <c r="C44" i="6" s="1"/>
  <c r="D44" i="6" s="1"/>
  <c r="E42" i="4"/>
  <c r="B44" i="6"/>
  <c r="M42" i="4"/>
  <c r="N43" i="3"/>
  <c r="E43" i="3"/>
  <c r="M43" i="3"/>
  <c r="D43" i="3"/>
  <c r="C45" i="5" s="1"/>
  <c r="D45" i="5" s="1"/>
  <c r="O42" i="4" l="1"/>
  <c r="V44" i="6"/>
  <c r="V45" i="5"/>
  <c r="O43" i="3"/>
  <c r="T42" i="4" l="1"/>
  <c r="G42" i="4" s="1"/>
  <c r="H42" i="4"/>
  <c r="G44" i="6" s="1"/>
  <c r="T43" i="3"/>
  <c r="G43" i="3" s="1"/>
  <c r="H43" i="3"/>
  <c r="G45" i="5" s="1"/>
  <c r="I42" i="4" l="1"/>
  <c r="E44" i="6" s="1"/>
  <c r="J42" i="4"/>
  <c r="P43" i="4"/>
  <c r="C43" i="4" s="1"/>
  <c r="F44" i="6"/>
  <c r="J43" i="3"/>
  <c r="I43" i="3"/>
  <c r="E45" i="5" s="1"/>
  <c r="F45" i="5"/>
  <c r="P44" i="3"/>
  <c r="C44" i="3" s="1"/>
  <c r="B46" i="5" s="1"/>
  <c r="D43" i="4" l="1"/>
  <c r="C45" i="6" s="1"/>
  <c r="D45" i="6" s="1"/>
  <c r="E43" i="4"/>
  <c r="B45" i="6"/>
  <c r="N43" i="4"/>
  <c r="M43" i="4"/>
  <c r="M44" i="3"/>
  <c r="E44" i="3"/>
  <c r="N44" i="3"/>
  <c r="D44" i="3"/>
  <c r="C46" i="5" s="1"/>
  <c r="D46" i="5" s="1"/>
  <c r="O43" i="4" l="1"/>
  <c r="V45" i="6"/>
  <c r="V46" i="5"/>
  <c r="O44" i="3"/>
  <c r="T43" i="4" l="1"/>
  <c r="G43" i="4" s="1"/>
  <c r="H43" i="4"/>
  <c r="G45" i="6" s="1"/>
  <c r="H44" i="3"/>
  <c r="G46" i="5" s="1"/>
  <c r="T44" i="3"/>
  <c r="G44" i="3" s="1"/>
  <c r="J43" i="4" l="1"/>
  <c r="I43" i="4"/>
  <c r="E45" i="6" s="1"/>
  <c r="F45" i="6"/>
  <c r="P44" i="4"/>
  <c r="C44" i="4" s="1"/>
  <c r="I44" i="3"/>
  <c r="E46" i="5" s="1"/>
  <c r="J44" i="3"/>
  <c r="F46" i="5"/>
  <c r="P45" i="3"/>
  <c r="C45" i="3" s="1"/>
  <c r="B47" i="5" s="1"/>
  <c r="N44" i="4" l="1"/>
  <c r="E44" i="4"/>
  <c r="B46" i="6"/>
  <c r="D44" i="4"/>
  <c r="C46" i="6" s="1"/>
  <c r="D46" i="6" s="1"/>
  <c r="M44" i="4"/>
  <c r="M45" i="3"/>
  <c r="N45" i="3"/>
  <c r="D45" i="3"/>
  <c r="C47" i="5" s="1"/>
  <c r="D47" i="5" s="1"/>
  <c r="E45" i="3"/>
  <c r="O44" i="4" l="1"/>
  <c r="V46" i="6"/>
  <c r="V47" i="5"/>
  <c r="O45" i="3"/>
  <c r="H44" i="4" l="1"/>
  <c r="G46" i="6" s="1"/>
  <c r="T44" i="4"/>
  <c r="G44" i="4" s="1"/>
  <c r="T45" i="3"/>
  <c r="G45" i="3" s="1"/>
  <c r="H45" i="3"/>
  <c r="G47" i="5" s="1"/>
  <c r="J44" i="4" l="1"/>
  <c r="I44" i="4"/>
  <c r="E46" i="6" s="1"/>
  <c r="P45" i="4"/>
  <c r="C45" i="4" s="1"/>
  <c r="F46" i="6"/>
  <c r="I45" i="3"/>
  <c r="E47" i="5" s="1"/>
  <c r="J45" i="3"/>
  <c r="F47" i="5"/>
  <c r="P46" i="3"/>
  <c r="C46" i="3" s="1"/>
  <c r="B48" i="5" s="1"/>
  <c r="D45" i="4" l="1"/>
  <c r="C47" i="6" s="1"/>
  <c r="D47" i="6" s="1"/>
  <c r="N45" i="4"/>
  <c r="B47" i="6"/>
  <c r="E45" i="4"/>
  <c r="M45" i="4"/>
  <c r="M46" i="3"/>
  <c r="N46" i="3"/>
  <c r="E46" i="3"/>
  <c r="D46" i="3"/>
  <c r="C48" i="5" s="1"/>
  <c r="D48" i="5" s="1"/>
  <c r="O45" i="4" l="1"/>
  <c r="V47" i="6"/>
  <c r="V48" i="5"/>
  <c r="O46" i="3"/>
  <c r="H45" i="4" l="1"/>
  <c r="G47" i="6" s="1"/>
  <c r="T45" i="4"/>
  <c r="G45" i="4" s="1"/>
  <c r="J45" i="4" s="1"/>
  <c r="T46" i="3"/>
  <c r="G46" i="3" s="1"/>
  <c r="H46" i="3"/>
  <c r="G48" i="5" s="1"/>
  <c r="I45" i="4" l="1"/>
  <c r="E47" i="6" s="1"/>
  <c r="F47" i="6"/>
  <c r="P46" i="4"/>
  <c r="C46" i="4" s="1"/>
  <c r="I46" i="3"/>
  <c r="E48" i="5" s="1"/>
  <c r="J46" i="3"/>
  <c r="F48" i="5"/>
  <c r="P47" i="3"/>
  <c r="C47" i="3" s="1"/>
  <c r="B49" i="5" s="1"/>
  <c r="M46" i="4" l="1"/>
  <c r="D46" i="4"/>
  <c r="C48" i="6" s="1"/>
  <c r="D48" i="6" s="1"/>
  <c r="E46" i="4"/>
  <c r="N46" i="4"/>
  <c r="B48" i="6"/>
  <c r="E47" i="3"/>
  <c r="M47" i="3"/>
  <c r="N47" i="3"/>
  <c r="D47" i="3"/>
  <c r="C49" i="5" s="1"/>
  <c r="D49" i="5" s="1"/>
  <c r="O46" i="4" l="1"/>
  <c r="V48" i="6"/>
  <c r="V49" i="5"/>
  <c r="O47" i="3"/>
  <c r="H46" i="4" l="1"/>
  <c r="G48" i="6" s="1"/>
  <c r="T46" i="4"/>
  <c r="G46" i="4" s="1"/>
  <c r="T47" i="3"/>
  <c r="G47" i="3" s="1"/>
  <c r="H47" i="3"/>
  <c r="G49" i="5" s="1"/>
  <c r="I46" i="4" l="1"/>
  <c r="E48" i="6" s="1"/>
  <c r="J46" i="4"/>
  <c r="P47" i="4"/>
  <c r="C47" i="4" s="1"/>
  <c r="F48" i="6"/>
  <c r="J47" i="3"/>
  <c r="I47" i="3"/>
  <c r="E49" i="5" s="1"/>
  <c r="P48" i="3"/>
  <c r="C48" i="3" s="1"/>
  <c r="B50" i="5" s="1"/>
  <c r="F49" i="5"/>
  <c r="D47" i="4" l="1"/>
  <c r="C49" i="6" s="1"/>
  <c r="D49" i="6" s="1"/>
  <c r="N47" i="4"/>
  <c r="E47" i="4"/>
  <c r="M47" i="4"/>
  <c r="B49" i="6"/>
  <c r="M48" i="3"/>
  <c r="E48" i="3"/>
  <c r="N48" i="3"/>
  <c r="D48" i="3"/>
  <c r="C50" i="5" s="1"/>
  <c r="D50" i="5" s="1"/>
  <c r="O47" i="4" l="1"/>
  <c r="V49" i="6"/>
  <c r="V50" i="5"/>
  <c r="O48" i="3"/>
  <c r="T47" i="4" l="1"/>
  <c r="G47" i="4" s="1"/>
  <c r="H47" i="4"/>
  <c r="G49" i="6" s="1"/>
  <c r="H48" i="3"/>
  <c r="G50" i="5" s="1"/>
  <c r="T48" i="3"/>
  <c r="G48" i="3" s="1"/>
  <c r="J47" i="4" l="1"/>
  <c r="I47" i="4"/>
  <c r="E49" i="6" s="1"/>
  <c r="P48" i="4"/>
  <c r="C48" i="4" s="1"/>
  <c r="F49" i="6"/>
  <c r="J48" i="3"/>
  <c r="I48" i="3"/>
  <c r="E50" i="5" s="1"/>
  <c r="P49" i="3"/>
  <c r="C49" i="3" s="1"/>
  <c r="B51" i="5" s="1"/>
  <c r="F50" i="5"/>
  <c r="B50" i="6" l="1"/>
  <c r="E48" i="4"/>
  <c r="M48" i="4"/>
  <c r="N48" i="4"/>
  <c r="D48" i="4"/>
  <c r="C50" i="6" s="1"/>
  <c r="D50" i="6" s="1"/>
  <c r="E49" i="3"/>
  <c r="N49" i="3"/>
  <c r="M49" i="3"/>
  <c r="D49" i="3"/>
  <c r="C51" i="5" s="1"/>
  <c r="D51" i="5" s="1"/>
  <c r="O48" i="4" l="1"/>
  <c r="V50" i="6"/>
  <c r="O49" i="3"/>
  <c r="V51" i="5"/>
  <c r="T48" i="4" l="1"/>
  <c r="G48" i="4" s="1"/>
  <c r="H48" i="4"/>
  <c r="G50" i="6" s="1"/>
  <c r="H49" i="3"/>
  <c r="G51" i="5" s="1"/>
  <c r="T49" i="3"/>
  <c r="G49" i="3" s="1"/>
  <c r="I48" i="4" l="1"/>
  <c r="E50" i="6" s="1"/>
  <c r="J48" i="4"/>
  <c r="P49" i="4"/>
  <c r="C49" i="4" s="1"/>
  <c r="F50" i="6"/>
  <c r="J49" i="3"/>
  <c r="I49" i="3"/>
  <c r="E51" i="5" s="1"/>
  <c r="P50" i="3"/>
  <c r="C50" i="3" s="1"/>
  <c r="B52" i="5" s="1"/>
  <c r="F51" i="5"/>
  <c r="B51" i="6" l="1"/>
  <c r="D49" i="4"/>
  <c r="C51" i="6" s="1"/>
  <c r="D51" i="6" s="1"/>
  <c r="E49" i="4"/>
  <c r="M49" i="4"/>
  <c r="N49" i="4"/>
  <c r="E50" i="3"/>
  <c r="M50" i="3"/>
  <c r="D50" i="3"/>
  <c r="C52" i="5" s="1"/>
  <c r="D52" i="5" s="1"/>
  <c r="N50" i="3"/>
  <c r="O49" i="4" l="1"/>
  <c r="V51" i="6"/>
  <c r="V52" i="5"/>
  <c r="O50" i="3"/>
  <c r="T49" i="4" l="1"/>
  <c r="G49" i="4" s="1"/>
  <c r="H49" i="4"/>
  <c r="G51" i="6" s="1"/>
  <c r="T50" i="3"/>
  <c r="G50" i="3" s="1"/>
  <c r="H50" i="3"/>
  <c r="G52" i="5" s="1"/>
  <c r="J49" i="4" l="1"/>
  <c r="I49" i="4"/>
  <c r="E51" i="6" s="1"/>
  <c r="P50" i="4"/>
  <c r="C50" i="4" s="1"/>
  <c r="F51" i="6"/>
  <c r="J50" i="3"/>
  <c r="I50" i="3"/>
  <c r="E52" i="5" s="1"/>
  <c r="P51" i="3"/>
  <c r="C51" i="3" s="1"/>
  <c r="B53" i="5" s="1"/>
  <c r="F52" i="5"/>
  <c r="M50" i="4" l="1"/>
  <c r="E50" i="4"/>
  <c r="N50" i="4"/>
  <c r="B52" i="6"/>
  <c r="D50" i="4"/>
  <c r="C52" i="6" s="1"/>
  <c r="D52" i="6" s="1"/>
  <c r="M51" i="3"/>
  <c r="N51" i="3"/>
  <c r="D51" i="3"/>
  <c r="C53" i="5" s="1"/>
  <c r="D53" i="5" s="1"/>
  <c r="E51" i="3"/>
  <c r="O50" i="4" l="1"/>
  <c r="V52" i="6"/>
  <c r="V53" i="5"/>
  <c r="O51" i="3"/>
  <c r="T50" i="4" l="1"/>
  <c r="G50" i="4" s="1"/>
  <c r="H50" i="4"/>
  <c r="G52" i="6" s="1"/>
  <c r="H51" i="3"/>
  <c r="G53" i="5" s="1"/>
  <c r="T51" i="3"/>
  <c r="G51" i="3" s="1"/>
  <c r="I50" i="4" l="1"/>
  <c r="E52" i="6" s="1"/>
  <c r="J50" i="4"/>
  <c r="P51" i="4"/>
  <c r="C51" i="4" s="1"/>
  <c r="F52" i="6"/>
  <c r="J51" i="3"/>
  <c r="I51" i="3"/>
  <c r="E53" i="5" s="1"/>
  <c r="P52" i="3"/>
  <c r="C52" i="3" s="1"/>
  <c r="B54" i="5" s="1"/>
  <c r="F53" i="5"/>
  <c r="D51" i="4" l="1"/>
  <c r="C53" i="6" s="1"/>
  <c r="D53" i="6" s="1"/>
  <c r="N51" i="4"/>
  <c r="E51" i="4"/>
  <c r="B53" i="6"/>
  <c r="M51" i="4"/>
  <c r="N52" i="3"/>
  <c r="E52" i="3"/>
  <c r="M52" i="3"/>
  <c r="D52" i="3"/>
  <c r="C54" i="5" s="1"/>
  <c r="D54" i="5" s="1"/>
  <c r="O51" i="4" l="1"/>
  <c r="V53" i="6"/>
  <c r="V54" i="5"/>
  <c r="O52" i="3"/>
  <c r="T51" i="4" l="1"/>
  <c r="G51" i="4" s="1"/>
  <c r="H51" i="4"/>
  <c r="G53" i="6" s="1"/>
  <c r="T52" i="3"/>
  <c r="G52" i="3" s="1"/>
  <c r="H52" i="3"/>
  <c r="G54" i="5" s="1"/>
  <c r="J51" i="4" l="1"/>
  <c r="I51" i="4"/>
  <c r="E53" i="6" s="1"/>
  <c r="P52" i="4"/>
  <c r="C52" i="4" s="1"/>
  <c r="F53" i="6"/>
  <c r="I52" i="3"/>
  <c r="E54" i="5" s="1"/>
  <c r="J52" i="3"/>
  <c r="P53" i="3"/>
  <c r="C53" i="3" s="1"/>
  <c r="B55" i="5" s="1"/>
  <c r="F54" i="5"/>
  <c r="D52" i="4" l="1"/>
  <c r="C54" i="6" s="1"/>
  <c r="D54" i="6" s="1"/>
  <c r="M52" i="4"/>
  <c r="E52" i="4"/>
  <c r="N52" i="4"/>
  <c r="B54" i="6"/>
  <c r="E53" i="3"/>
  <c r="M53" i="3"/>
  <c r="N53" i="3"/>
  <c r="D53" i="3"/>
  <c r="C55" i="5" s="1"/>
  <c r="D55" i="5" s="1"/>
  <c r="O52" i="4" l="1"/>
  <c r="V54" i="6"/>
  <c r="V55" i="5"/>
  <c r="O53" i="3"/>
  <c r="T52" i="4" l="1"/>
  <c r="G52" i="4" s="1"/>
  <c r="H52" i="4"/>
  <c r="G54" i="6" s="1"/>
  <c r="T53" i="3"/>
  <c r="G53" i="3" s="1"/>
  <c r="H53" i="3"/>
  <c r="G55" i="5" s="1"/>
  <c r="J52" i="4" l="1"/>
  <c r="I52" i="4"/>
  <c r="E54" i="6" s="1"/>
  <c r="P53" i="4"/>
  <c r="C53" i="4" s="1"/>
  <c r="F54" i="6"/>
  <c r="J53" i="3"/>
  <c r="I53" i="3"/>
  <c r="E55" i="5" s="1"/>
  <c r="P54" i="3"/>
  <c r="C54" i="3" s="1"/>
  <c r="B56" i="5" s="1"/>
  <c r="F55" i="5"/>
  <c r="M53" i="4" l="1"/>
  <c r="N53" i="4"/>
  <c r="D53" i="4"/>
  <c r="C55" i="6" s="1"/>
  <c r="D55" i="6" s="1"/>
  <c r="B55" i="6"/>
  <c r="E53" i="4"/>
  <c r="E54" i="3"/>
  <c r="N54" i="3"/>
  <c r="M54" i="3"/>
  <c r="D54" i="3"/>
  <c r="C56" i="5" s="1"/>
  <c r="D56" i="5" s="1"/>
  <c r="O53" i="4" l="1"/>
  <c r="V55" i="6"/>
  <c r="V56" i="5"/>
  <c r="O54" i="3"/>
  <c r="H53" i="4" l="1"/>
  <c r="G55" i="6" s="1"/>
  <c r="T53" i="4"/>
  <c r="G53" i="4" s="1"/>
  <c r="H54" i="3"/>
  <c r="G56" i="5" s="1"/>
  <c r="T54" i="3"/>
  <c r="G54" i="3" s="1"/>
  <c r="J53" i="4" l="1"/>
  <c r="I53" i="4"/>
  <c r="E55" i="6" s="1"/>
  <c r="F55" i="6"/>
  <c r="P54" i="4"/>
  <c r="C54" i="4" s="1"/>
  <c r="J54" i="3"/>
  <c r="I54" i="3"/>
  <c r="E56" i="5" s="1"/>
  <c r="F56" i="5"/>
  <c r="P55" i="3"/>
  <c r="C55" i="3" s="1"/>
  <c r="B57" i="5" s="1"/>
  <c r="M54" i="4" l="1"/>
  <c r="B56" i="6"/>
  <c r="E54" i="4"/>
  <c r="N54" i="4"/>
  <c r="D54" i="4"/>
  <c r="C56" i="6" s="1"/>
  <c r="D56" i="6" s="1"/>
  <c r="E55" i="3"/>
  <c r="D55" i="3"/>
  <c r="C57" i="5" s="1"/>
  <c r="D57" i="5" s="1"/>
  <c r="M55" i="3"/>
  <c r="N55" i="3"/>
  <c r="O54" i="4" l="1"/>
  <c r="V56" i="6"/>
  <c r="V57" i="5"/>
  <c r="O55" i="3"/>
  <c r="H54" i="4" l="1"/>
  <c r="G56" i="6" s="1"/>
  <c r="T54" i="4"/>
  <c r="G54" i="4" s="1"/>
  <c r="H55" i="3"/>
  <c r="G57" i="5" s="1"/>
  <c r="T55" i="3"/>
  <c r="G55" i="3" s="1"/>
  <c r="J54" i="4" l="1"/>
  <c r="I54" i="4"/>
  <c r="E56" i="6" s="1"/>
  <c r="P55" i="4"/>
  <c r="C55" i="4" s="1"/>
  <c r="F56" i="6"/>
  <c r="I55" i="3"/>
  <c r="E57" i="5" s="1"/>
  <c r="J55" i="3"/>
  <c r="P56" i="3"/>
  <c r="C56" i="3" s="1"/>
  <c r="B58" i="5" s="1"/>
  <c r="F57" i="5"/>
  <c r="D55" i="4" l="1"/>
  <c r="C57" i="6" s="1"/>
  <c r="D57" i="6" s="1"/>
  <c r="E55" i="4"/>
  <c r="B57" i="6"/>
  <c r="N55" i="4"/>
  <c r="M55" i="4"/>
  <c r="N56" i="3"/>
  <c r="E56" i="3"/>
  <c r="D56" i="3"/>
  <c r="C58" i="5" s="1"/>
  <c r="D58" i="5" s="1"/>
  <c r="M56" i="3"/>
  <c r="O55" i="4" l="1"/>
  <c r="V57" i="6"/>
  <c r="O56" i="3"/>
  <c r="V58" i="5"/>
  <c r="H55" i="4" l="1"/>
  <c r="G57" i="6" s="1"/>
  <c r="T55" i="4"/>
  <c r="G55" i="4" s="1"/>
  <c r="H56" i="3"/>
  <c r="G58" i="5" s="1"/>
  <c r="T56" i="3"/>
  <c r="G56" i="3" s="1"/>
  <c r="I55" i="4" l="1"/>
  <c r="E57" i="6" s="1"/>
  <c r="J55" i="4"/>
  <c r="F57" i="6"/>
  <c r="P56" i="4"/>
  <c r="C56" i="4" s="1"/>
  <c r="J56" i="3"/>
  <c r="I56" i="3"/>
  <c r="E58" i="5" s="1"/>
  <c r="F58" i="5"/>
  <c r="P57" i="3"/>
  <c r="C57" i="3" s="1"/>
  <c r="B59" i="5" s="1"/>
  <c r="B58" i="6" l="1"/>
  <c r="M56" i="4"/>
  <c r="N56" i="4"/>
  <c r="E56" i="4"/>
  <c r="D56" i="4"/>
  <c r="C58" i="6" s="1"/>
  <c r="D58" i="6" s="1"/>
  <c r="E57" i="3"/>
  <c r="N57" i="3"/>
  <c r="M57" i="3"/>
  <c r="D57" i="3"/>
  <c r="C59" i="5" s="1"/>
  <c r="D59" i="5" s="1"/>
  <c r="O56" i="4" l="1"/>
  <c r="V58" i="6"/>
  <c r="V59" i="5"/>
  <c r="O57" i="3"/>
  <c r="H56" i="4" l="1"/>
  <c r="G58" i="6" s="1"/>
  <c r="T56" i="4"/>
  <c r="G56" i="4" s="1"/>
  <c r="T57" i="3"/>
  <c r="G57" i="3" s="1"/>
  <c r="H57" i="3"/>
  <c r="G59" i="5" s="1"/>
  <c r="I56" i="4" l="1"/>
  <c r="E58" i="6" s="1"/>
  <c r="J56" i="4"/>
  <c r="P57" i="4"/>
  <c r="C57" i="4" s="1"/>
  <c r="F58" i="6"/>
  <c r="J57" i="3"/>
  <c r="I57" i="3"/>
  <c r="E59" i="5" s="1"/>
  <c r="P58" i="3"/>
  <c r="C58" i="3" s="1"/>
  <c r="B60" i="5" s="1"/>
  <c r="F59" i="5"/>
  <c r="E57" i="4" l="1"/>
  <c r="D57" i="4"/>
  <c r="C59" i="6" s="1"/>
  <c r="D59" i="6" s="1"/>
  <c r="M57" i="4"/>
  <c r="N57" i="4"/>
  <c r="B59" i="6"/>
  <c r="M58" i="3"/>
  <c r="N58" i="3"/>
  <c r="E58" i="3"/>
  <c r="D58" i="3"/>
  <c r="C60" i="5" s="1"/>
  <c r="D60" i="5" s="1"/>
  <c r="O57" i="4" l="1"/>
  <c r="V59" i="6"/>
  <c r="V60" i="5"/>
  <c r="O58" i="3"/>
  <c r="T57" i="4" l="1"/>
  <c r="G57" i="4" s="1"/>
  <c r="H57" i="4"/>
  <c r="G59" i="6" s="1"/>
  <c r="T58" i="3"/>
  <c r="G58" i="3" s="1"/>
  <c r="H58" i="3"/>
  <c r="G60" i="5" s="1"/>
  <c r="I57" i="4" l="1"/>
  <c r="E59" i="6" s="1"/>
  <c r="J57" i="4"/>
  <c r="F59" i="6"/>
  <c r="P58" i="4"/>
  <c r="C58" i="4" s="1"/>
  <c r="I58" i="3"/>
  <c r="E60" i="5" s="1"/>
  <c r="J58" i="3"/>
  <c r="F60" i="5"/>
  <c r="P59" i="3"/>
  <c r="C59" i="3" s="1"/>
  <c r="B61" i="5" s="1"/>
  <c r="E58" i="4" l="1"/>
  <c r="M58" i="4"/>
  <c r="D58" i="4"/>
  <c r="C60" i="6" s="1"/>
  <c r="D60" i="6" s="1"/>
  <c r="N58" i="4"/>
  <c r="B60" i="6"/>
  <c r="E59" i="3"/>
  <c r="M59" i="3"/>
  <c r="N59" i="3"/>
  <c r="D59" i="3"/>
  <c r="C61" i="5" s="1"/>
  <c r="D61" i="5" s="1"/>
  <c r="O58" i="4" l="1"/>
  <c r="V60" i="6"/>
  <c r="O59" i="3"/>
  <c r="V61" i="5"/>
  <c r="H58" i="4" l="1"/>
  <c r="G60" i="6" s="1"/>
  <c r="T58" i="4"/>
  <c r="G58" i="4" s="1"/>
  <c r="H59" i="3"/>
  <c r="G61" i="5" s="1"/>
  <c r="T59" i="3"/>
  <c r="G59" i="3" s="1"/>
  <c r="J58" i="4" l="1"/>
  <c r="I58" i="4"/>
  <c r="E60" i="6" s="1"/>
  <c r="P59" i="4"/>
  <c r="C59" i="4" s="1"/>
  <c r="F60" i="6"/>
  <c r="J59" i="3"/>
  <c r="I59" i="3"/>
  <c r="E61" i="5" s="1"/>
  <c r="F61" i="5"/>
  <c r="P60" i="3"/>
  <c r="C60" i="3" s="1"/>
  <c r="B62" i="5" s="1"/>
  <c r="D59" i="4" l="1"/>
  <c r="C61" i="6" s="1"/>
  <c r="D61" i="6" s="1"/>
  <c r="N59" i="4"/>
  <c r="M59" i="4"/>
  <c r="B61" i="6"/>
  <c r="E59" i="4"/>
  <c r="M60" i="3"/>
  <c r="D60" i="3"/>
  <c r="C62" i="5" s="1"/>
  <c r="D62" i="5" s="1"/>
  <c r="E60" i="3"/>
  <c r="N60" i="3"/>
  <c r="O59" i="4" l="1"/>
  <c r="V61" i="6"/>
  <c r="V62" i="5"/>
  <c r="O60" i="3"/>
  <c r="T59" i="4" l="1"/>
  <c r="G59" i="4" s="1"/>
  <c r="H59" i="4"/>
  <c r="G61" i="6" s="1"/>
  <c r="H60" i="3"/>
  <c r="G62" i="5" s="1"/>
  <c r="T60" i="3"/>
  <c r="G60" i="3" s="1"/>
  <c r="I59" i="4" l="1"/>
  <c r="E61" i="6" s="1"/>
  <c r="J59" i="4"/>
  <c r="P60" i="4"/>
  <c r="C60" i="4" s="1"/>
  <c r="F61" i="6"/>
  <c r="I60" i="3"/>
  <c r="E62" i="5" s="1"/>
  <c r="J60" i="3"/>
  <c r="F62" i="5"/>
  <c r="P61" i="3"/>
  <c r="C61" i="3" s="1"/>
  <c r="B63" i="5" s="1"/>
  <c r="N60" i="4" l="1"/>
  <c r="M60" i="4"/>
  <c r="D60" i="4"/>
  <c r="C62" i="6" s="1"/>
  <c r="D62" i="6" s="1"/>
  <c r="E60" i="4"/>
  <c r="B62" i="6"/>
  <c r="M61" i="3"/>
  <c r="E61" i="3"/>
  <c r="N61" i="3"/>
  <c r="D61" i="3"/>
  <c r="C63" i="5" s="1"/>
  <c r="D63" i="5" s="1"/>
  <c r="O60" i="4" l="1"/>
  <c r="V62" i="6"/>
  <c r="V63" i="5"/>
  <c r="O61" i="3"/>
  <c r="H60" i="4" l="1"/>
  <c r="G62" i="6" s="1"/>
  <c r="T60" i="4"/>
  <c r="G60" i="4" s="1"/>
  <c r="T61" i="3"/>
  <c r="G61" i="3" s="1"/>
  <c r="H61" i="3"/>
  <c r="G63" i="5" s="1"/>
  <c r="J60" i="4" l="1"/>
  <c r="I60" i="4"/>
  <c r="E62" i="6" s="1"/>
  <c r="F62" i="6"/>
  <c r="P61" i="4"/>
  <c r="C61" i="4" s="1"/>
  <c r="J61" i="3"/>
  <c r="I61" i="3"/>
  <c r="E63" i="5" s="1"/>
  <c r="F63" i="5"/>
  <c r="P62" i="3"/>
  <c r="C62" i="3" s="1"/>
  <c r="B64" i="5" s="1"/>
  <c r="D61" i="4" l="1"/>
  <c r="C63" i="6" s="1"/>
  <c r="D63" i="6" s="1"/>
  <c r="M61" i="4"/>
  <c r="N61" i="4"/>
  <c r="E61" i="4"/>
  <c r="B63" i="6"/>
  <c r="E62" i="3"/>
  <c r="M62" i="3"/>
  <c r="N62" i="3"/>
  <c r="D62" i="3"/>
  <c r="C64" i="5" s="1"/>
  <c r="D64" i="5" s="1"/>
  <c r="O61" i="4" l="1"/>
  <c r="V63" i="6"/>
  <c r="V64" i="5"/>
  <c r="O62" i="3"/>
  <c r="H61" i="4" l="1"/>
  <c r="G63" i="6" s="1"/>
  <c r="T61" i="4"/>
  <c r="G61" i="4" s="1"/>
  <c r="H62" i="3"/>
  <c r="G64" i="5" s="1"/>
  <c r="T62" i="3"/>
  <c r="G62" i="3" s="1"/>
  <c r="J61" i="4" l="1"/>
  <c r="I61" i="4"/>
  <c r="E63" i="6" s="1"/>
  <c r="P62" i="4"/>
  <c r="C62" i="4" s="1"/>
  <c r="F63" i="6"/>
  <c r="J62" i="3"/>
  <c r="I62" i="3"/>
  <c r="E64" i="5" s="1"/>
  <c r="F64" i="5"/>
  <c r="P63" i="3"/>
  <c r="C63" i="3" s="1"/>
  <c r="B65" i="5" s="1"/>
  <c r="N62" i="4" l="1"/>
  <c r="E62" i="4"/>
  <c r="B64" i="6"/>
  <c r="M62" i="4"/>
  <c r="D62" i="4"/>
  <c r="N63" i="3"/>
  <c r="M63" i="3"/>
  <c r="E63" i="3"/>
  <c r="D63" i="3"/>
  <c r="C65" i="5" s="1"/>
  <c r="D65" i="5" s="1"/>
  <c r="C64" i="6" l="1"/>
  <c r="O62" i="4"/>
  <c r="V64" i="6"/>
  <c r="V65" i="5"/>
  <c r="O63" i="3"/>
  <c r="T62" i="4" l="1"/>
  <c r="G62" i="4" s="1"/>
  <c r="H62" i="4"/>
  <c r="D64" i="6"/>
  <c r="T63" i="3"/>
  <c r="G63" i="3" s="1"/>
  <c r="H63" i="3"/>
  <c r="G65" i="5" s="1"/>
  <c r="I62" i="4" l="1"/>
  <c r="J62" i="4"/>
  <c r="E64" i="6"/>
  <c r="G64" i="6"/>
  <c r="P63" i="4"/>
  <c r="C63" i="4" s="1"/>
  <c r="F64" i="6"/>
  <c r="J63" i="3"/>
  <c r="I63" i="3"/>
  <c r="E65" i="5" s="1"/>
  <c r="F65" i="5"/>
  <c r="P64" i="3"/>
  <c r="C64" i="3" s="1"/>
  <c r="B66" i="5" s="1"/>
  <c r="D63" i="4" l="1"/>
  <c r="E63" i="4"/>
  <c r="M63" i="4"/>
  <c r="B65" i="6"/>
  <c r="N63" i="4"/>
  <c r="N64" i="3"/>
  <c r="E64" i="3"/>
  <c r="M64" i="3"/>
  <c r="D64" i="3"/>
  <c r="C66" i="5" s="1"/>
  <c r="D66" i="5" s="1"/>
  <c r="O63" i="4" l="1"/>
  <c r="V65" i="6"/>
  <c r="C65" i="6"/>
  <c r="O64" i="3"/>
  <c r="V66" i="5"/>
  <c r="D65" i="6" l="1"/>
  <c r="T63" i="4"/>
  <c r="G63" i="4" s="1"/>
  <c r="H63" i="4"/>
  <c r="H64" i="3"/>
  <c r="G66" i="5" s="1"/>
  <c r="T64" i="3"/>
  <c r="G64" i="3" s="1"/>
  <c r="I63" i="4" l="1"/>
  <c r="E65" i="6"/>
  <c r="J63" i="4"/>
  <c r="G65" i="6"/>
  <c r="P64" i="4"/>
  <c r="C64" i="4" s="1"/>
  <c r="F65" i="6"/>
  <c r="J64" i="3"/>
  <c r="I64" i="3"/>
  <c r="E66" i="5" s="1"/>
  <c r="F66" i="5"/>
  <c r="P65" i="3"/>
  <c r="C65" i="3" s="1"/>
  <c r="B67" i="5" s="1"/>
  <c r="M64" i="4" l="1"/>
  <c r="D64" i="4"/>
  <c r="N64" i="4"/>
  <c r="E64" i="4"/>
  <c r="B66" i="6"/>
  <c r="M65" i="3"/>
  <c r="E65" i="3"/>
  <c r="N65" i="3"/>
  <c r="D65" i="3"/>
  <c r="O64" i="4" l="1"/>
  <c r="V66" i="6"/>
  <c r="C66" i="6"/>
  <c r="D66" i="6" s="1"/>
  <c r="V67" i="5"/>
  <c r="O65" i="3"/>
  <c r="C67" i="5"/>
  <c r="H64" i="4" l="1"/>
  <c r="T64" i="4"/>
  <c r="G64" i="4" s="1"/>
  <c r="D67" i="5"/>
  <c r="T65" i="3"/>
  <c r="G65" i="3" s="1"/>
  <c r="H65" i="3"/>
  <c r="I64" i="4" l="1"/>
  <c r="E66" i="6" s="1"/>
  <c r="P65" i="4"/>
  <c r="C65" i="4" s="1"/>
  <c r="F66" i="6"/>
  <c r="J64" i="4"/>
  <c r="G66" i="6"/>
  <c r="J65" i="3"/>
  <c r="G67" i="5"/>
  <c r="P66" i="3"/>
  <c r="C66" i="3" s="1"/>
  <c r="B68" i="5" s="1"/>
  <c r="F67" i="5"/>
  <c r="I65" i="3"/>
  <c r="D65" i="4" l="1"/>
  <c r="N65" i="4"/>
  <c r="E65" i="4"/>
  <c r="B67" i="6"/>
  <c r="M65" i="4"/>
  <c r="E66" i="3"/>
  <c r="N66" i="3"/>
  <c r="D66" i="3"/>
  <c r="M66" i="3"/>
  <c r="E67" i="5"/>
  <c r="O65" i="4" l="1"/>
  <c r="V67" i="6"/>
  <c r="C67" i="6"/>
  <c r="D67" i="6" s="1"/>
  <c r="C68" i="5"/>
  <c r="D68" i="5" s="1"/>
  <c r="V68" i="5"/>
  <c r="O66" i="3"/>
  <c r="T65" i="4" l="1"/>
  <c r="G65" i="4" s="1"/>
  <c r="H65" i="4"/>
  <c r="H66" i="3"/>
  <c r="T66" i="3"/>
  <c r="G66" i="3" s="1"/>
  <c r="I65" i="4" l="1"/>
  <c r="E67" i="6"/>
  <c r="J65" i="4"/>
  <c r="G67" i="6"/>
  <c r="P66" i="4"/>
  <c r="C66" i="4" s="1"/>
  <c r="F67" i="6"/>
  <c r="I66" i="3"/>
  <c r="E68" i="5" s="1"/>
  <c r="J66" i="3"/>
  <c r="F68" i="5"/>
  <c r="P67" i="3"/>
  <c r="C67" i="3" s="1"/>
  <c r="B69" i="5" s="1"/>
  <c r="G68" i="5"/>
  <c r="M66" i="4" l="1"/>
  <c r="N66" i="4"/>
  <c r="D66" i="4"/>
  <c r="B68" i="6"/>
  <c r="E66" i="4"/>
  <c r="N67" i="3"/>
  <c r="M67" i="3"/>
  <c r="D67" i="3"/>
  <c r="E67" i="3"/>
  <c r="C68" i="6" l="1"/>
  <c r="D68" i="6" s="1"/>
  <c r="O66" i="4"/>
  <c r="V68" i="6"/>
  <c r="C69" i="5"/>
  <c r="D69" i="5" s="1"/>
  <c r="V69" i="5"/>
  <c r="O67" i="3"/>
  <c r="T66" i="4" l="1"/>
  <c r="G66" i="4" s="1"/>
  <c r="H66" i="4"/>
  <c r="H67" i="3"/>
  <c r="T67" i="3"/>
  <c r="G67" i="3" s="1"/>
  <c r="J66" i="4" l="1"/>
  <c r="I66" i="4"/>
  <c r="E68" i="6" s="1"/>
  <c r="G68" i="6"/>
  <c r="F68" i="6"/>
  <c r="P67" i="4"/>
  <c r="C67" i="4" s="1"/>
  <c r="J67" i="3"/>
  <c r="I67" i="3"/>
  <c r="F69" i="5"/>
  <c r="P68" i="3"/>
  <c r="C68" i="3" s="1"/>
  <c r="B70" i="5" s="1"/>
  <c r="G69" i="5"/>
  <c r="B69" i="6" l="1"/>
  <c r="N67" i="4"/>
  <c r="M67" i="4"/>
  <c r="D67" i="4"/>
  <c r="C69" i="6" s="1"/>
  <c r="D69" i="6" s="1"/>
  <c r="E67" i="4"/>
  <c r="M68" i="3"/>
  <c r="N68" i="3"/>
  <c r="D68" i="3"/>
  <c r="E68" i="3"/>
  <c r="E69" i="5"/>
  <c r="O67" i="4" l="1"/>
  <c r="V69" i="6"/>
  <c r="O68" i="3"/>
  <c r="V70" i="5"/>
  <c r="C70" i="5"/>
  <c r="D70" i="5" s="1"/>
  <c r="T67" i="4" l="1"/>
  <c r="G67" i="4" s="1"/>
  <c r="H67" i="4"/>
  <c r="G69" i="6" s="1"/>
  <c r="H68" i="3"/>
  <c r="T68" i="3"/>
  <c r="G68" i="3" s="1"/>
  <c r="J67" i="4" l="1"/>
  <c r="I67" i="4"/>
  <c r="E69" i="6" s="1"/>
  <c r="P68" i="4"/>
  <c r="C68" i="4" s="1"/>
  <c r="F69" i="6"/>
  <c r="J68" i="3"/>
  <c r="I68" i="3"/>
  <c r="E70" i="5" s="1"/>
  <c r="F70" i="5"/>
  <c r="P69" i="3"/>
  <c r="C69" i="3" s="1"/>
  <c r="B71" i="5" s="1"/>
  <c r="G70" i="5"/>
  <c r="M68" i="4" l="1"/>
  <c r="N68" i="4"/>
  <c r="E68" i="4"/>
  <c r="D68" i="4"/>
  <c r="C70" i="6" s="1"/>
  <c r="D70" i="6" s="1"/>
  <c r="B70" i="6"/>
  <c r="E69" i="3"/>
  <c r="M69" i="3"/>
  <c r="D69" i="3"/>
  <c r="N69" i="3"/>
  <c r="O68" i="4" l="1"/>
  <c r="V70" i="6"/>
  <c r="C71" i="5"/>
  <c r="D71" i="5" s="1"/>
  <c r="V71" i="5"/>
  <c r="O69" i="3"/>
  <c r="T68" i="4" l="1"/>
  <c r="G68" i="4" s="1"/>
  <c r="H68" i="4"/>
  <c r="G70" i="6" s="1"/>
  <c r="T69" i="3"/>
  <c r="G69" i="3" s="1"/>
  <c r="H69" i="3"/>
  <c r="I68" i="4" l="1"/>
  <c r="E70" i="6" s="1"/>
  <c r="J68" i="4"/>
  <c r="P69" i="4"/>
  <c r="C69" i="4" s="1"/>
  <c r="F70" i="6"/>
  <c r="J69" i="3"/>
  <c r="I69" i="3"/>
  <c r="G71" i="5"/>
  <c r="F71" i="5"/>
  <c r="P70" i="3"/>
  <c r="C70" i="3" s="1"/>
  <c r="B72" i="5" s="1"/>
  <c r="E69" i="4" l="1"/>
  <c r="D69" i="4"/>
  <c r="C71" i="6" s="1"/>
  <c r="D71" i="6" s="1"/>
  <c r="N69" i="4"/>
  <c r="B71" i="6"/>
  <c r="M69" i="4"/>
  <c r="M70" i="3"/>
  <c r="D70" i="3"/>
  <c r="C72" i="5" s="1"/>
  <c r="D72" i="5" s="1"/>
  <c r="E70" i="3"/>
  <c r="N70" i="3"/>
  <c r="E71" i="5"/>
  <c r="O69" i="4" l="1"/>
  <c r="V71" i="6"/>
  <c r="O70" i="3"/>
  <c r="V72" i="5"/>
  <c r="H69" i="4" l="1"/>
  <c r="G71" i="6" s="1"/>
  <c r="T69" i="4"/>
  <c r="G69" i="4" s="1"/>
  <c r="H70" i="3"/>
  <c r="G72" i="5" s="1"/>
  <c r="T70" i="3"/>
  <c r="G70" i="3" s="1"/>
  <c r="I69" i="4" l="1"/>
  <c r="E71" i="6" s="1"/>
  <c r="J69" i="4"/>
  <c r="P70" i="4"/>
  <c r="C70" i="4" s="1"/>
  <c r="F71" i="6"/>
  <c r="J70" i="3"/>
  <c r="I70" i="3"/>
  <c r="E72" i="5" s="1"/>
  <c r="F72" i="5"/>
  <c r="P71" i="3"/>
  <c r="C71" i="3" s="1"/>
  <c r="B73" i="5" s="1"/>
  <c r="M70" i="4" l="1"/>
  <c r="E70" i="4"/>
  <c r="N70" i="4"/>
  <c r="D70" i="4"/>
  <c r="C72" i="6" s="1"/>
  <c r="D72" i="6" s="1"/>
  <c r="B72" i="6"/>
  <c r="E71" i="3"/>
  <c r="M71" i="3"/>
  <c r="N71" i="3"/>
  <c r="D71" i="3"/>
  <c r="C73" i="5" s="1"/>
  <c r="D73" i="5" s="1"/>
  <c r="O70" i="4" l="1"/>
  <c r="V72" i="6"/>
  <c r="V73" i="5"/>
  <c r="O71" i="3"/>
  <c r="T70" i="4" l="1"/>
  <c r="G70" i="4" s="1"/>
  <c r="H70" i="4"/>
  <c r="G72" i="6" s="1"/>
  <c r="H71" i="3"/>
  <c r="G73" i="5" s="1"/>
  <c r="T71" i="3"/>
  <c r="G71" i="3" s="1"/>
  <c r="J70" i="4" l="1"/>
  <c r="I70" i="4"/>
  <c r="E72" i="6" s="1"/>
  <c r="P71" i="4"/>
  <c r="C71" i="4" s="1"/>
  <c r="F72" i="6"/>
  <c r="J71" i="3"/>
  <c r="I71" i="3"/>
  <c r="E73" i="5" s="1"/>
  <c r="F73" i="5"/>
  <c r="P72" i="3"/>
  <c r="C72" i="3" s="1"/>
  <c r="B74" i="5" s="1"/>
  <c r="D71" i="4" l="1"/>
  <c r="C73" i="6" s="1"/>
  <c r="D73" i="6" s="1"/>
  <c r="E71" i="4"/>
  <c r="M71" i="4"/>
  <c r="B73" i="6"/>
  <c r="N71" i="4"/>
  <c r="N72" i="3"/>
  <c r="D72" i="3"/>
  <c r="C74" i="5" s="1"/>
  <c r="D74" i="5" s="1"/>
  <c r="E72" i="3"/>
  <c r="M72" i="3"/>
  <c r="O71" i="4" l="1"/>
  <c r="V73" i="6"/>
  <c r="O72" i="3"/>
  <c r="V74" i="5"/>
  <c r="T71" i="4" l="1"/>
  <c r="G71" i="4" s="1"/>
  <c r="H71" i="4"/>
  <c r="G73" i="6" s="1"/>
  <c r="T72" i="3"/>
  <c r="G72" i="3" s="1"/>
  <c r="H72" i="3"/>
  <c r="G74" i="5" s="1"/>
  <c r="I71" i="4" l="1"/>
  <c r="E73" i="6" s="1"/>
  <c r="J71" i="4"/>
  <c r="F73" i="6"/>
  <c r="P72" i="4"/>
  <c r="C72" i="4" s="1"/>
  <c r="F74" i="5"/>
  <c r="P73" i="3"/>
  <c r="C73" i="3" s="1"/>
  <c r="B75" i="5" s="1"/>
  <c r="I72" i="3"/>
  <c r="E74" i="5" s="1"/>
  <c r="J72" i="3"/>
  <c r="D72" i="4" l="1"/>
  <c r="C74" i="6" s="1"/>
  <c r="D74" i="6" s="1"/>
  <c r="E72" i="4"/>
  <c r="M72" i="4"/>
  <c r="N72" i="4"/>
  <c r="B74" i="6"/>
  <c r="M73" i="3"/>
  <c r="N73" i="3"/>
  <c r="E73" i="3"/>
  <c r="D73" i="3"/>
  <c r="C75" i="5" s="1"/>
  <c r="D75" i="5" s="1"/>
  <c r="O72" i="4" l="1"/>
  <c r="V74" i="6"/>
  <c r="V75" i="5"/>
  <c r="O73" i="3"/>
  <c r="T72" i="4" l="1"/>
  <c r="G72" i="4" s="1"/>
  <c r="H72" i="4"/>
  <c r="G74" i="6" s="1"/>
  <c r="H73" i="3"/>
  <c r="G75" i="5" s="1"/>
  <c r="T73" i="3"/>
  <c r="G73" i="3" s="1"/>
  <c r="I72" i="4" l="1"/>
  <c r="E74" i="6" s="1"/>
  <c r="J72" i="4"/>
  <c r="P73" i="4"/>
  <c r="C73" i="4" s="1"/>
  <c r="F74" i="6"/>
  <c r="J73" i="3"/>
  <c r="I73" i="3"/>
  <c r="E75" i="5" s="1"/>
  <c r="F75" i="5"/>
  <c r="P74" i="3"/>
  <c r="C74" i="3" s="1"/>
  <c r="B76" i="5" s="1"/>
  <c r="D73" i="4" l="1"/>
  <c r="C75" i="6" s="1"/>
  <c r="D75" i="6" s="1"/>
  <c r="N73" i="4"/>
  <c r="B75" i="6"/>
  <c r="M73" i="4"/>
  <c r="E73" i="4"/>
  <c r="E74" i="3"/>
  <c r="M74" i="3"/>
  <c r="N74" i="3"/>
  <c r="D74" i="3"/>
  <c r="C76" i="5" s="1"/>
  <c r="D76" i="5" s="1"/>
  <c r="O73" i="4" l="1"/>
  <c r="V75" i="6"/>
  <c r="V76" i="5"/>
  <c r="O74" i="3"/>
  <c r="T73" i="4" l="1"/>
  <c r="G73" i="4" s="1"/>
  <c r="H73" i="4"/>
  <c r="G75" i="6" s="1"/>
  <c r="H74" i="3"/>
  <c r="G76" i="5" s="1"/>
  <c r="T74" i="3"/>
  <c r="G74" i="3" s="1"/>
  <c r="J73" i="4" l="1"/>
  <c r="I73" i="4"/>
  <c r="E75" i="6" s="1"/>
  <c r="F75" i="6"/>
  <c r="P74" i="4"/>
  <c r="C74" i="4" s="1"/>
  <c r="I74" i="3"/>
  <c r="E76" i="5" s="1"/>
  <c r="J74" i="3"/>
  <c r="F76" i="5"/>
  <c r="P75" i="3"/>
  <c r="C75" i="3" s="1"/>
  <c r="B77" i="5" s="1"/>
  <c r="E74" i="4" l="1"/>
  <c r="M74" i="4"/>
  <c r="D74" i="4"/>
  <c r="C76" i="6" s="1"/>
  <c r="D76" i="6" s="1"/>
  <c r="N74" i="4"/>
  <c r="B76" i="6"/>
  <c r="M75" i="3"/>
  <c r="E75" i="3"/>
  <c r="D75" i="3"/>
  <c r="C77" i="5" s="1"/>
  <c r="D77" i="5" s="1"/>
  <c r="N75" i="3"/>
  <c r="O74" i="4" l="1"/>
  <c r="V76" i="6"/>
  <c r="O75" i="3"/>
  <c r="V77" i="5"/>
  <c r="H74" i="4" l="1"/>
  <c r="G76" i="6" s="1"/>
  <c r="T74" i="4"/>
  <c r="G74" i="4" s="1"/>
  <c r="J74" i="4" s="1"/>
  <c r="T75" i="3"/>
  <c r="G75" i="3" s="1"/>
  <c r="H75" i="3"/>
  <c r="G77" i="5" s="1"/>
  <c r="I74" i="4" l="1"/>
  <c r="E76" i="6" s="1"/>
  <c r="P75" i="4"/>
  <c r="C75" i="4" s="1"/>
  <c r="F76" i="6"/>
  <c r="I75" i="3"/>
  <c r="E77" i="5" s="1"/>
  <c r="J75" i="3"/>
  <c r="F77" i="5"/>
  <c r="P76" i="3"/>
  <c r="C76" i="3" s="1"/>
  <c r="B78" i="5" s="1"/>
  <c r="D75" i="4" l="1"/>
  <c r="C77" i="6" s="1"/>
  <c r="D77" i="6" s="1"/>
  <c r="B77" i="6"/>
  <c r="E75" i="4"/>
  <c r="M75" i="4"/>
  <c r="N75" i="4"/>
  <c r="M76" i="3"/>
  <c r="E76" i="3"/>
  <c r="N76" i="3"/>
  <c r="D76" i="3"/>
  <c r="C78" i="5" s="1"/>
  <c r="D78" i="5" s="1"/>
  <c r="O75" i="4" l="1"/>
  <c r="V77" i="6"/>
  <c r="V78" i="5"/>
  <c r="O76" i="3"/>
  <c r="T75" i="4" l="1"/>
  <c r="G75" i="4" s="1"/>
  <c r="H75" i="4"/>
  <c r="G77" i="6" s="1"/>
  <c r="H76" i="3"/>
  <c r="G78" i="5" s="1"/>
  <c r="T76" i="3"/>
  <c r="G76" i="3" s="1"/>
  <c r="I75" i="4" l="1"/>
  <c r="E77" i="6" s="1"/>
  <c r="J75" i="4"/>
  <c r="F77" i="6"/>
  <c r="P76" i="4"/>
  <c r="C76" i="4" s="1"/>
  <c r="J76" i="3"/>
  <c r="I76" i="3"/>
  <c r="E78" i="5" s="1"/>
  <c r="P77" i="3"/>
  <c r="C77" i="3" s="1"/>
  <c r="B79" i="5" s="1"/>
  <c r="F78" i="5"/>
  <c r="D76" i="4" l="1"/>
  <c r="C78" i="6" s="1"/>
  <c r="D78" i="6" s="1"/>
  <c r="N76" i="4"/>
  <c r="M76" i="4"/>
  <c r="E76" i="4"/>
  <c r="B78" i="6"/>
  <c r="E77" i="3"/>
  <c r="D77" i="3"/>
  <c r="O76" i="4" l="1"/>
  <c r="V78" i="6"/>
  <c r="C79" i="5"/>
  <c r="D78" i="3"/>
  <c r="O77" i="3"/>
  <c r="V79" i="5"/>
  <c r="H76" i="4" l="1"/>
  <c r="G78" i="6" s="1"/>
  <c r="T76" i="4"/>
  <c r="G76" i="4" s="1"/>
  <c r="I76" i="4" s="1"/>
  <c r="E78" i="6" s="1"/>
  <c r="T77" i="3"/>
  <c r="G77" i="3" s="1"/>
  <c r="H77" i="3"/>
  <c r="D79" i="5"/>
  <c r="P77" i="4" l="1"/>
  <c r="C77" i="4" s="1"/>
  <c r="F78" i="6"/>
  <c r="J76" i="4"/>
  <c r="I77" i="3"/>
  <c r="E79" i="5" s="1"/>
  <c r="J77" i="3"/>
  <c r="G79" i="5"/>
  <c r="G80" i="5" s="1"/>
  <c r="H78" i="3"/>
  <c r="C21" i="2" s="1"/>
  <c r="F79" i="5"/>
  <c r="F80" i="5" s="1"/>
  <c r="P78" i="3"/>
  <c r="G78" i="3"/>
  <c r="D77" i="4" l="1"/>
  <c r="B79" i="6"/>
  <c r="E77" i="4"/>
  <c r="I78" i="3"/>
  <c r="N78" i="3"/>
  <c r="C22" i="2" s="1"/>
  <c r="P79" i="3"/>
  <c r="P80" i="3" s="1"/>
  <c r="T80" i="5"/>
  <c r="J78" i="3"/>
  <c r="N77" i="3"/>
  <c r="C19" i="2" s="1"/>
  <c r="M77" i="3"/>
  <c r="E80" i="5"/>
  <c r="S80" i="5"/>
  <c r="O77" i="4" l="1"/>
  <c r="V79" i="6"/>
  <c r="C79" i="6"/>
  <c r="D78" i="4"/>
  <c r="D79" i="6" l="1"/>
  <c r="T77" i="4"/>
  <c r="G77" i="4" s="1"/>
  <c r="H77" i="4"/>
  <c r="J77" i="4" l="1"/>
  <c r="J78" i="4" s="1"/>
  <c r="I77" i="4"/>
  <c r="G79" i="6"/>
  <c r="G80" i="6" s="1"/>
  <c r="T80" i="6" s="1"/>
  <c r="H78" i="4"/>
  <c r="F21" i="2" s="1"/>
  <c r="F79" i="6"/>
  <c r="F80" i="6" s="1"/>
  <c r="P78" i="4"/>
  <c r="G78" i="4"/>
  <c r="M77" i="4" l="1"/>
  <c r="N77" i="4"/>
  <c r="F19" i="2" s="1"/>
  <c r="E79" i="6"/>
  <c r="I78" i="4"/>
  <c r="N78" i="4"/>
  <c r="F22" i="2" s="1"/>
  <c r="P79" i="4"/>
  <c r="P80" i="4" s="1"/>
  <c r="E80" i="6" l="1"/>
  <c r="S80" i="6"/>
  <c r="A37" i="6" l="1"/>
  <c r="A37" i="5" l="1"/>
  <c r="A38" i="6" l="1"/>
  <c r="A38" i="5" l="1"/>
  <c r="A39" i="6" l="1"/>
  <c r="A39" i="5" l="1"/>
  <c r="A40" i="6" l="1"/>
  <c r="A40" i="5" l="1"/>
  <c r="A41" i="6" l="1"/>
  <c r="A41" i="5" l="1"/>
  <c r="A77" i="5" l="1"/>
  <c r="A77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A5" authorId="0" shapeId="0" xr:uid="{00000000-0006-0000-0100-000001000000}">
      <text>
        <r>
          <rPr>
            <b/>
            <sz val="9"/>
            <color indexed="81"/>
            <rFont val="Tahoma"/>
            <family val="2"/>
            <charset val="204"/>
          </rPr>
          <t xml:space="preserve">крім першого дня
</t>
        </r>
      </text>
    </comment>
    <comment ref="A10" authorId="0" shapeId="0" xr:uid="{00000000-0006-0000-0100-000002000000}">
      <text>
        <r>
          <rPr>
            <b/>
            <sz val="9"/>
            <color indexed="81"/>
            <rFont val="Tahoma"/>
            <family val="2"/>
            <charset val="204"/>
          </rPr>
          <t xml:space="preserve">Діє тільки на перший період, окрім першого дня
</t>
        </r>
      </text>
    </comment>
    <comment ref="A13" authorId="0" shapeId="0" xr:uid="{00000000-0006-0000-0100-000003000000}">
      <text>
        <r>
          <rPr>
            <b/>
            <sz val="9"/>
            <color indexed="81"/>
            <rFont val="Tahoma"/>
            <family val="2"/>
            <charset val="204"/>
          </rPr>
          <t>Діє тільки у перший період, крім першого дня!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A5" authorId="0" shapeId="0" xr:uid="{00000000-0006-0000-0200-000001000000}">
      <text>
        <r>
          <rPr>
            <b/>
            <sz val="9"/>
            <color indexed="81"/>
            <rFont val="Tahoma"/>
            <family val="2"/>
            <charset val="204"/>
          </rPr>
          <t xml:space="preserve">крім першого дня
</t>
        </r>
      </text>
    </comment>
    <comment ref="A10" authorId="0" shapeId="0" xr:uid="{00000000-0006-0000-0200-000002000000}">
      <text>
        <r>
          <rPr>
            <b/>
            <sz val="9"/>
            <color indexed="81"/>
            <rFont val="Tahoma"/>
            <family val="2"/>
            <charset val="204"/>
          </rPr>
          <t xml:space="preserve">Діє тільки на перший період, окрім першого дня
</t>
        </r>
      </text>
    </comment>
    <comment ref="A13" authorId="0" shapeId="0" xr:uid="{00000000-0006-0000-0200-000003000000}">
      <text>
        <r>
          <rPr>
            <b/>
            <sz val="9"/>
            <color indexed="81"/>
            <rFont val="Tahoma"/>
            <family val="2"/>
            <charset val="204"/>
          </rPr>
          <t>Діє тільки у перший період, крім першого дня!</t>
        </r>
      </text>
    </comment>
  </commentList>
</comments>
</file>

<file path=xl/sharedStrings.xml><?xml version="1.0" encoding="utf-8"?>
<sst xmlns="http://schemas.openxmlformats.org/spreadsheetml/2006/main" count="146" uniqueCount="84">
  <si>
    <t>Дата отримання кредиту</t>
  </si>
  <si>
    <t>Сумма кредиту, грн.</t>
  </si>
  <si>
    <t>Періодичність сплати платежів, днів</t>
  </si>
  <si>
    <t>Загальна кількість платежів, періодів</t>
  </si>
  <si>
    <t>Строк кредиту, днів</t>
  </si>
  <si>
    <t>Застосовується в рамках Програми лояльності за умови сплати 1-ого платежу</t>
  </si>
  <si>
    <t>Параметри</t>
  </si>
  <si>
    <t xml:space="preserve">  Якщо внесено 1-ий платіж</t>
  </si>
  <si>
    <t>Якщо не внесено 1-ий платіж</t>
  </si>
  <si>
    <t>*</t>
  </si>
  <si>
    <t>Реальна річна процентна ставка, % річних</t>
  </si>
  <si>
    <t>* В 1-ий розрахунковий період</t>
  </si>
  <si>
    <t>PDL-365</t>
  </si>
  <si>
    <t>LongCredit</t>
  </si>
  <si>
    <t>период, дней</t>
  </si>
  <si>
    <t>Сумма кредита</t>
  </si>
  <si>
    <t>период</t>
  </si>
  <si>
    <t>Дата платежа</t>
  </si>
  <si>
    <t>Остаток тела</t>
  </si>
  <si>
    <t>Комиссия за выдачу</t>
  </si>
  <si>
    <t>Оплата тела</t>
  </si>
  <si>
    <t>Оплата процентов</t>
  </si>
  <si>
    <t>Сумма платежа</t>
  </si>
  <si>
    <t>Оборот</t>
  </si>
  <si>
    <t>дата внеочередного платежа</t>
  </si>
  <si>
    <t>Внеочередной Платеж</t>
  </si>
  <si>
    <t>% годовых</t>
  </si>
  <si>
    <t>% годовых по НБУ</t>
  </si>
  <si>
    <t>Да</t>
  </si>
  <si>
    <t>Продукт 5</t>
  </si>
  <si>
    <t>Нет</t>
  </si>
  <si>
    <t>Периодов</t>
  </si>
  <si>
    <t>срок кредита</t>
  </si>
  <si>
    <t>первый кредит?</t>
  </si>
  <si>
    <t>Продукт 10</t>
  </si>
  <si>
    <t>скидка на ставку</t>
  </si>
  <si>
    <t>Дата договора</t>
  </si>
  <si>
    <t>Дата погашения</t>
  </si>
  <si>
    <t>% в день со скидкой</t>
  </si>
  <si>
    <t>Продукт 15</t>
  </si>
  <si>
    <t>Сумма</t>
  </si>
  <si>
    <t xml:space="preserve">Всего - </t>
  </si>
  <si>
    <t>№ з/п</t>
  </si>
  <si>
    <t>Дата видачі кредиту/дата платежу</t>
  </si>
  <si>
    <t>Кількість днів у розрахунковому періоді</t>
  </si>
  <si>
    <t>Чиста сума кредиту/сума платежу за розрахунковий період, грн.</t>
  </si>
  <si>
    <t>Види платежів за кредитом</t>
  </si>
  <si>
    <t>Реальна річна процентна ставка, %</t>
  </si>
  <si>
    <t>Загальна вартість кредиту, грн</t>
  </si>
  <si>
    <t>сума кредиту за договором/погашення суми кредиту, грн.</t>
  </si>
  <si>
    <t>проценти за користування кредитом, грн.</t>
  </si>
  <si>
    <t>платежі за додаткові та супутні послуги</t>
  </si>
  <si>
    <t>кредитодавця</t>
  </si>
  <si>
    <t>кредитного посередника (за наявності)</t>
  </si>
  <si>
    <t>третіх осіб</t>
  </si>
  <si>
    <t>за обслуговування кредитної заборгованості</t>
  </si>
  <si>
    <t>комісія за надання кредиту</t>
  </si>
  <si>
    <r>
      <t>інші послуги кредитодавця</t>
    </r>
    <r>
      <rPr>
        <b/>
        <vertAlign val="superscript"/>
        <sz val="8"/>
        <color indexed="63"/>
        <rFont val="Times New Roman"/>
        <family val="1"/>
        <charset val="204"/>
      </rPr>
      <t>-1</t>
    </r>
  </si>
  <si>
    <t>Проценти за перший день</t>
  </si>
  <si>
    <t>комісійний збір</t>
  </si>
  <si>
    <r>
      <t>інша плата за послуги кредитного посередника</t>
    </r>
    <r>
      <rPr>
        <b/>
        <vertAlign val="superscript"/>
        <sz val="8"/>
        <color indexed="63"/>
        <rFont val="Times New Roman"/>
        <family val="1"/>
        <charset val="204"/>
      </rPr>
      <t>-1</t>
    </r>
  </si>
  <si>
    <t>за розрахунково-касове обслуговування</t>
  </si>
  <si>
    <t>послуги нотаріуса</t>
  </si>
  <si>
    <t>послуги оцінювача</t>
  </si>
  <si>
    <t>послуги страховика</t>
  </si>
  <si>
    <r>
      <t>інші послуги третіх осіб</t>
    </r>
    <r>
      <rPr>
        <b/>
        <vertAlign val="superscript"/>
        <sz val="8"/>
        <color indexed="63"/>
        <rFont val="Times New Roman"/>
        <family val="1"/>
        <charset val="204"/>
      </rPr>
      <t>-1</t>
    </r>
  </si>
  <si>
    <t>Х</t>
  </si>
  <si>
    <t>Процентна ставка в наступні періоди, % в день  (Пільгова)</t>
  </si>
  <si>
    <t>Загальні витрати за кредитом, грн</t>
  </si>
  <si>
    <t>Перший платіж, грн</t>
  </si>
  <si>
    <t>Загальна вартість кредиту (сума платежів за весь розрахунковий період), грн</t>
  </si>
  <si>
    <t>Знижка на Процентну ставку на 1-й період (Стандартна)</t>
  </si>
  <si>
    <t>Введіть бажану суму кредиту ( від 600 грн до 32 000 грн включно)</t>
  </si>
  <si>
    <t>Знижка -99%  при введенні прокмокоду: 2473</t>
  </si>
  <si>
    <t xml:space="preserve">КАЛЬКУЛЯТОР КРЕДИТНОГО ПРОДУКТУ "Зручний" </t>
  </si>
  <si>
    <t>Оберіть період сплати платежів, від 5 до 30 днів</t>
  </si>
  <si>
    <t>% в день перший день</t>
  </si>
  <si>
    <t>% в день в перший період</t>
  </si>
  <si>
    <t>% в день решта періодів</t>
  </si>
  <si>
    <t>Застосовується в 1-му періоді, якщо не внесено 1-й платіж</t>
  </si>
  <si>
    <t>Процентна ставка в 1й період, % в день   (Стандартна)</t>
  </si>
  <si>
    <t>(для повторного кредиту)</t>
  </si>
  <si>
    <t>Процентна ставка в 1-й день, % в день (Підвищена)</t>
  </si>
  <si>
    <t>Процентна ставка в 1-й період, % в день (Стандартна)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</si>
</sst>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-* #,##0.00\ _₴_-;\-* #,##0.00\ _₴_-;_-* &quot;-&quot;??\ _₴_-;_-@_-"/>
    <numFmt numFmtId="165" formatCode="0.0000"/>
    <numFmt numFmtId="166" formatCode="_-* #,##0.0000\ _₴_-;\-* #,##0.0000\ _₴_-;_-* &quot;-&quot;??\ _₴_-;_-@_-"/>
    <numFmt numFmtId="167" formatCode="_-* #,##0.00\ _₴_-;\-* #,##0.00\ _₴_-;_-* &quot;-&quot;????\ _₴_-;_-@_-"/>
    <numFmt numFmtId="168" formatCode="0.000"/>
    <numFmt numFmtId="169" formatCode="#,##0_ ;\-#,##0\ "/>
    <numFmt numFmtId="170" formatCode="_-* #,##0\ _₴_-;\-* #,##0\ _₴_-;_-* &quot;-&quot;??\ _₴_-;_-@_-"/>
  </numFmts>
  <fonts count="2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28"/>
      <color theme="1"/>
      <name val="Agency FB"/>
      <family val="2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000000"/>
      <name val="Calibri"/>
      <family val="2"/>
    </font>
    <font>
      <b/>
      <sz val="11"/>
      <color theme="1"/>
      <name val="Calibri"/>
      <family val="2"/>
      <scheme val="minor"/>
    </font>
    <font>
      <sz val="11"/>
      <color rgb="FF002060"/>
      <name val="Calibri"/>
      <family val="2"/>
      <scheme val="minor"/>
    </font>
    <font>
      <b/>
      <sz val="11"/>
      <color rgb="FFFF0000"/>
      <name val="Calibri"/>
      <family val="2"/>
    </font>
    <font>
      <b/>
      <sz val="11"/>
      <color rgb="FF000000"/>
      <name val="Calibri"/>
      <family val="2"/>
      <charset val="204"/>
    </font>
    <font>
      <sz val="11"/>
      <name val="Calibri"/>
      <family val="2"/>
    </font>
    <font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</font>
    <font>
      <b/>
      <sz val="11"/>
      <name val="Calibri"/>
      <family val="2"/>
      <scheme val="minor"/>
    </font>
    <font>
      <b/>
      <sz val="9"/>
      <color indexed="81"/>
      <name val="Tahoma"/>
      <family val="2"/>
      <charset val="204"/>
    </font>
    <font>
      <sz val="10"/>
      <color rgb="FF333333"/>
      <name val="Times New Roman"/>
      <family val="1"/>
      <charset val="204"/>
    </font>
    <font>
      <b/>
      <vertAlign val="superscript"/>
      <sz val="8"/>
      <color indexed="63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0"/>
      <name val="Calibri"/>
      <family val="2"/>
      <scheme val="minor"/>
    </font>
    <font>
      <sz val="12"/>
      <color theme="4" tint="0.79998168889431442"/>
      <name val="Times New Roman"/>
      <family val="1"/>
      <charset val="204"/>
    </font>
    <font>
      <b/>
      <u/>
      <sz val="22"/>
      <color theme="8"/>
      <name val="Calibri"/>
      <family val="2"/>
      <scheme val="minor"/>
    </font>
    <font>
      <b/>
      <u/>
      <sz val="22"/>
      <color theme="5"/>
      <name val="Calibri"/>
      <family val="2"/>
      <scheme val="minor"/>
    </font>
    <font>
      <i/>
      <sz val="24"/>
      <color theme="8"/>
      <name val="Calibri"/>
      <family val="2"/>
      <scheme val="minor"/>
    </font>
    <font>
      <b/>
      <i/>
      <sz val="12"/>
      <color theme="8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966FF"/>
        <bgColor indexed="64"/>
      </patternFill>
    </fill>
    <fill>
      <patternFill patternType="solid">
        <fgColor rgb="FF8DC5F3"/>
        <bgColor indexed="64"/>
      </patternFill>
    </fill>
  </fills>
  <borders count="65">
    <border>
      <left/>
      <right/>
      <top/>
      <bottom/>
      <diagonal/>
    </border>
    <border>
      <left style="medium">
        <color auto="1"/>
      </left>
      <right style="thin">
        <color indexed="64"/>
      </right>
      <top style="medium">
        <color auto="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auto="1"/>
      </right>
      <top/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/>
      <right/>
      <top style="medium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189">
    <xf numFmtId="0" fontId="0" fillId="0" borderId="0" xfId="0"/>
    <xf numFmtId="0" fontId="2" fillId="2" borderId="0" xfId="1" applyFill="1" applyProtection="1">
      <protection hidden="1"/>
    </xf>
    <xf numFmtId="0" fontId="2" fillId="3" borderId="0" xfId="1" applyFill="1"/>
    <xf numFmtId="0" fontId="5" fillId="3" borderId="0" xfId="1" applyFont="1" applyFill="1"/>
    <xf numFmtId="0" fontId="6" fillId="3" borderId="0" xfId="1" applyFont="1" applyFill="1"/>
    <xf numFmtId="0" fontId="7" fillId="5" borderId="11" xfId="1" applyFont="1" applyFill="1" applyBorder="1"/>
    <xf numFmtId="0" fontId="7" fillId="3" borderId="31" xfId="3" applyNumberFormat="1" applyFont="1" applyFill="1" applyBorder="1" applyAlignment="1" applyProtection="1">
      <alignment horizontal="center" vertical="center" wrapText="1"/>
    </xf>
    <xf numFmtId="4" fontId="2" fillId="3" borderId="0" xfId="1" applyNumberFormat="1" applyFill="1"/>
    <xf numFmtId="0" fontId="7" fillId="5" borderId="11" xfId="1" applyFont="1" applyFill="1" applyBorder="1" applyAlignment="1">
      <alignment vertical="center"/>
    </xf>
    <xf numFmtId="164" fontId="7" fillId="6" borderId="31" xfId="3" applyFont="1" applyFill="1" applyBorder="1" applyAlignment="1" applyProtection="1">
      <alignment horizontal="center" vertical="center"/>
      <protection locked="0"/>
    </xf>
    <xf numFmtId="0" fontId="8" fillId="5" borderId="14" xfId="1" applyFont="1" applyFill="1" applyBorder="1" applyAlignment="1">
      <alignment horizontal="center" vertical="center" wrapText="1"/>
    </xf>
    <xf numFmtId="0" fontId="2" fillId="5" borderId="13" xfId="1" applyFill="1" applyBorder="1" applyAlignment="1">
      <alignment horizontal="center" vertical="center" wrapText="1"/>
    </xf>
    <xf numFmtId="0" fontId="2" fillId="5" borderId="12" xfId="1" applyFill="1" applyBorder="1" applyAlignment="1">
      <alignment horizontal="center" vertical="center" wrapText="1"/>
    </xf>
    <xf numFmtId="0" fontId="9" fillId="7" borderId="12" xfId="1" applyFont="1" applyFill="1" applyBorder="1" applyAlignment="1">
      <alignment horizontal="center" vertical="center" wrapText="1"/>
    </xf>
    <xf numFmtId="0" fontId="1" fillId="5" borderId="12" xfId="1" applyFont="1" applyFill="1" applyBorder="1" applyAlignment="1">
      <alignment horizontal="center" vertical="center" wrapText="1"/>
    </xf>
    <xf numFmtId="164" fontId="5" fillId="3" borderId="0" xfId="3" applyFont="1" applyFill="1"/>
    <xf numFmtId="164" fontId="5" fillId="3" borderId="0" xfId="1" applyNumberFormat="1" applyFont="1" applyFill="1"/>
    <xf numFmtId="0" fontId="10" fillId="5" borderId="11" xfId="1" applyFont="1" applyFill="1" applyBorder="1" applyAlignment="1">
      <alignment wrapText="1"/>
    </xf>
    <xf numFmtId="10" fontId="10" fillId="8" borderId="31" xfId="2" applyNumberFormat="1" applyFont="1" applyFill="1" applyBorder="1" applyAlignment="1">
      <alignment horizontal="center" vertical="center"/>
    </xf>
    <xf numFmtId="0" fontId="8" fillId="5" borderId="32" xfId="1" applyFont="1" applyFill="1" applyBorder="1" applyAlignment="1">
      <alignment horizontal="center" vertical="center"/>
    </xf>
    <xf numFmtId="14" fontId="2" fillId="9" borderId="33" xfId="1" applyNumberFormat="1" applyFill="1" applyBorder="1" applyAlignment="1">
      <alignment horizontal="center" vertical="center"/>
    </xf>
    <xf numFmtId="4" fontId="2" fillId="9" borderId="34" xfId="1" applyNumberFormat="1" applyFill="1" applyBorder="1" applyAlignment="1">
      <alignment horizontal="center" vertical="center"/>
    </xf>
    <xf numFmtId="4" fontId="2" fillId="9" borderId="20" xfId="1" applyNumberFormat="1" applyFill="1" applyBorder="1" applyAlignment="1">
      <alignment horizontal="center"/>
    </xf>
    <xf numFmtId="4" fontId="2" fillId="9" borderId="3" xfId="1" applyNumberFormat="1" applyFill="1" applyBorder="1" applyAlignment="1">
      <alignment horizontal="center" vertical="center"/>
    </xf>
    <xf numFmtId="4" fontId="2" fillId="9" borderId="3" xfId="1" applyNumberFormat="1" applyFill="1" applyBorder="1" applyAlignment="1">
      <alignment horizontal="right" vertical="center"/>
    </xf>
    <xf numFmtId="14" fontId="6" fillId="9" borderId="10" xfId="1" applyNumberFormat="1" applyFont="1" applyFill="1" applyBorder="1" applyAlignment="1">
      <alignment horizontal="center" vertical="center"/>
    </xf>
    <xf numFmtId="10" fontId="1" fillId="9" borderId="3" xfId="2" applyNumberFormat="1" applyFont="1" applyFill="1" applyBorder="1" applyAlignment="1">
      <alignment horizontal="center" vertical="center"/>
    </xf>
    <xf numFmtId="10" fontId="5" fillId="3" borderId="0" xfId="2" applyNumberFormat="1" applyFont="1" applyFill="1"/>
    <xf numFmtId="0" fontId="7" fillId="5" borderId="11" xfId="1" applyFont="1" applyFill="1" applyBorder="1" applyAlignment="1">
      <alignment wrapText="1"/>
    </xf>
    <xf numFmtId="14" fontId="2" fillId="10" borderId="35" xfId="1" applyNumberFormat="1" applyFill="1" applyBorder="1" applyAlignment="1">
      <alignment horizontal="center"/>
    </xf>
    <xf numFmtId="4" fontId="2" fillId="10" borderId="20" xfId="1" applyNumberFormat="1" applyFill="1" applyBorder="1" applyAlignment="1">
      <alignment horizontal="center"/>
    </xf>
    <xf numFmtId="4" fontId="2" fillId="9" borderId="10" xfId="1" applyNumberFormat="1" applyFill="1" applyBorder="1" applyAlignment="1">
      <alignment horizontal="center"/>
    </xf>
    <xf numFmtId="4" fontId="2" fillId="10" borderId="10" xfId="1" applyNumberFormat="1" applyFill="1" applyBorder="1" applyAlignment="1">
      <alignment horizontal="right"/>
    </xf>
    <xf numFmtId="4" fontId="6" fillId="9" borderId="10" xfId="1" applyNumberFormat="1" applyFont="1" applyFill="1" applyBorder="1" applyAlignment="1">
      <alignment horizontal="center" vertical="center"/>
    </xf>
    <xf numFmtId="165" fontId="5" fillId="3" borderId="0" xfId="1" applyNumberFormat="1" applyFont="1" applyFill="1"/>
    <xf numFmtId="166" fontId="5" fillId="3" borderId="0" xfId="3" applyNumberFormat="1" applyFont="1" applyFill="1"/>
    <xf numFmtId="167" fontId="5" fillId="3" borderId="0" xfId="1" applyNumberFormat="1" applyFont="1" applyFill="1"/>
    <xf numFmtId="0" fontId="2" fillId="8" borderId="0" xfId="1" applyFill="1"/>
    <xf numFmtId="14" fontId="2" fillId="9" borderId="35" xfId="1" applyNumberFormat="1" applyFill="1" applyBorder="1" applyAlignment="1">
      <alignment horizontal="center"/>
    </xf>
    <xf numFmtId="4" fontId="2" fillId="9" borderId="20" xfId="1" applyNumberFormat="1" applyFill="1" applyBorder="1" applyAlignment="1">
      <alignment horizontal="center" vertical="center"/>
    </xf>
    <xf numFmtId="4" fontId="2" fillId="9" borderId="10" xfId="1" applyNumberFormat="1" applyFill="1" applyBorder="1" applyAlignment="1">
      <alignment horizontal="right"/>
    </xf>
    <xf numFmtId="0" fontId="7" fillId="3" borderId="31" xfId="1" applyFont="1" applyFill="1" applyBorder="1" applyAlignment="1">
      <alignment horizontal="center" vertical="center"/>
    </xf>
    <xf numFmtId="168" fontId="2" fillId="3" borderId="0" xfId="1" applyNumberFormat="1" applyFill="1"/>
    <xf numFmtId="0" fontId="7" fillId="5" borderId="36" xfId="1" applyFont="1" applyFill="1" applyBorder="1"/>
    <xf numFmtId="169" fontId="8" fillId="3" borderId="37" xfId="3" applyNumberFormat="1" applyFont="1" applyFill="1" applyBorder="1" applyAlignment="1">
      <alignment horizontal="center" vertical="center"/>
    </xf>
    <xf numFmtId="0" fontId="8" fillId="5" borderId="31" xfId="1" applyFont="1" applyFill="1" applyBorder="1" applyAlignment="1">
      <alignment horizontal="left" vertical="center" wrapText="1"/>
    </xf>
    <xf numFmtId="0" fontId="2" fillId="8" borderId="31" xfId="1" applyFill="1" applyBorder="1" applyAlignment="1" applyProtection="1">
      <alignment horizontal="center" vertical="center"/>
      <protection locked="0"/>
    </xf>
    <xf numFmtId="0" fontId="8" fillId="5" borderId="38" xfId="1" applyFont="1" applyFill="1" applyBorder="1" applyAlignment="1">
      <alignment wrapText="1"/>
    </xf>
    <xf numFmtId="9" fontId="1" fillId="11" borderId="38" xfId="2" applyFont="1" applyFill="1" applyBorder="1" applyAlignment="1" applyProtection="1">
      <alignment horizontal="center" vertical="center"/>
      <protection locked="0"/>
    </xf>
    <xf numFmtId="14" fontId="11" fillId="8" borderId="31" xfId="2" applyNumberFormat="1" applyFont="1" applyFill="1" applyBorder="1" applyAlignment="1" applyProtection="1">
      <alignment horizontal="center" vertical="center"/>
      <protection locked="0" hidden="1"/>
    </xf>
    <xf numFmtId="14" fontId="11" fillId="0" borderId="31" xfId="2" applyNumberFormat="1" applyFont="1" applyFill="1" applyBorder="1" applyAlignment="1">
      <alignment horizontal="center" vertical="center"/>
    </xf>
    <xf numFmtId="0" fontId="8" fillId="5" borderId="1" xfId="1" applyFont="1" applyFill="1" applyBorder="1" applyAlignment="1">
      <alignment horizontal="center" vertical="center"/>
    </xf>
    <xf numFmtId="166" fontId="5" fillId="3" borderId="0" xfId="1" applyNumberFormat="1" applyFont="1" applyFill="1"/>
    <xf numFmtId="10" fontId="7" fillId="3" borderId="31" xfId="2" applyNumberFormat="1" applyFont="1" applyFill="1" applyBorder="1" applyAlignment="1">
      <alignment horizontal="center" vertical="center"/>
    </xf>
    <xf numFmtId="9" fontId="12" fillId="3" borderId="39" xfId="2" applyFont="1" applyFill="1" applyBorder="1" applyAlignment="1">
      <alignment horizontal="center"/>
    </xf>
    <xf numFmtId="9" fontId="12" fillId="3" borderId="0" xfId="2" applyFont="1" applyFill="1" applyBorder="1" applyAlignment="1">
      <alignment horizontal="center"/>
    </xf>
    <xf numFmtId="14" fontId="13" fillId="3" borderId="39" xfId="3" applyNumberFormat="1" applyFont="1" applyFill="1" applyBorder="1" applyAlignment="1">
      <alignment horizontal="center"/>
    </xf>
    <xf numFmtId="170" fontId="13" fillId="3" borderId="40" xfId="3" applyNumberFormat="1" applyFont="1" applyFill="1" applyBorder="1" applyAlignment="1"/>
    <xf numFmtId="9" fontId="13" fillId="3" borderId="39" xfId="2" applyFont="1" applyFill="1" applyBorder="1" applyAlignment="1">
      <alignment horizontal="center"/>
    </xf>
    <xf numFmtId="170" fontId="13" fillId="3" borderId="40" xfId="3" applyNumberFormat="1" applyFont="1" applyFill="1" applyBorder="1" applyAlignment="1">
      <alignment horizontal="center" vertical="center"/>
    </xf>
    <xf numFmtId="14" fontId="2" fillId="9" borderId="10" xfId="1" applyNumberFormat="1" applyFill="1" applyBorder="1" applyAlignment="1">
      <alignment horizontal="center" vertical="center"/>
    </xf>
    <xf numFmtId="10" fontId="1" fillId="12" borderId="3" xfId="2" applyNumberFormat="1" applyFont="1" applyFill="1" applyBorder="1" applyAlignment="1">
      <alignment horizontal="center" vertical="center"/>
    </xf>
    <xf numFmtId="9" fontId="14" fillId="3" borderId="39" xfId="2" applyFont="1" applyFill="1" applyBorder="1" applyAlignment="1">
      <alignment horizontal="center"/>
    </xf>
    <xf numFmtId="9" fontId="14" fillId="3" borderId="0" xfId="2" applyFont="1" applyFill="1" applyBorder="1" applyAlignment="1">
      <alignment horizontal="center"/>
    </xf>
    <xf numFmtId="4" fontId="2" fillId="9" borderId="10" xfId="1" applyNumberFormat="1" applyFill="1" applyBorder="1" applyAlignment="1">
      <alignment horizontal="center" vertical="center"/>
    </xf>
    <xf numFmtId="9" fontId="15" fillId="3" borderId="39" xfId="2" applyFont="1" applyFill="1" applyBorder="1" applyAlignment="1">
      <alignment horizontal="center"/>
    </xf>
    <xf numFmtId="9" fontId="15" fillId="3" borderId="0" xfId="2" applyFont="1" applyFill="1" applyBorder="1" applyAlignment="1">
      <alignment horizontal="center"/>
    </xf>
    <xf numFmtId="0" fontId="2" fillId="3" borderId="39" xfId="1" applyFill="1" applyBorder="1"/>
    <xf numFmtId="4" fontId="2" fillId="9" borderId="10" xfId="1" applyNumberFormat="1" applyFill="1" applyBorder="1" applyAlignment="1">
      <alignment horizontal="right" vertical="center"/>
    </xf>
    <xf numFmtId="4" fontId="2" fillId="9" borderId="0" xfId="1" applyNumberFormat="1" applyFill="1" applyAlignment="1">
      <alignment horizontal="center" vertical="center"/>
    </xf>
    <xf numFmtId="14" fontId="16" fillId="9" borderId="13" xfId="1" applyNumberFormat="1" applyFont="1" applyFill="1" applyBorder="1"/>
    <xf numFmtId="0" fontId="8" fillId="9" borderId="13" xfId="1" applyFont="1" applyFill="1" applyBorder="1"/>
    <xf numFmtId="4" fontId="8" fillId="9" borderId="13" xfId="1" applyNumberFormat="1" applyFont="1" applyFill="1" applyBorder="1"/>
    <xf numFmtId="4" fontId="8" fillId="12" borderId="13" xfId="1" applyNumberFormat="1" applyFont="1" applyFill="1" applyBorder="1"/>
    <xf numFmtId="4" fontId="8" fillId="9" borderId="12" xfId="1" applyNumberFormat="1" applyFont="1" applyFill="1" applyBorder="1"/>
    <xf numFmtId="164" fontId="1" fillId="12" borderId="12" xfId="3" applyFont="1" applyFill="1" applyBorder="1" applyAlignment="1">
      <alignment horizontal="center" vertical="center"/>
    </xf>
    <xf numFmtId="164" fontId="2" fillId="3" borderId="0" xfId="1" applyNumberFormat="1" applyFill="1"/>
    <xf numFmtId="0" fontId="18" fillId="2" borderId="41" xfId="1" applyFont="1" applyFill="1" applyBorder="1" applyAlignment="1" applyProtection="1">
      <alignment horizontal="center" vertical="center" wrapText="1"/>
      <protection hidden="1"/>
    </xf>
    <xf numFmtId="0" fontId="18" fillId="2" borderId="42" xfId="1" applyFont="1" applyFill="1" applyBorder="1" applyAlignment="1" applyProtection="1">
      <alignment horizontal="center" vertical="center" wrapText="1"/>
      <protection hidden="1"/>
    </xf>
    <xf numFmtId="0" fontId="18" fillId="2" borderId="43" xfId="1" applyFont="1" applyFill="1" applyBorder="1" applyAlignment="1" applyProtection="1">
      <alignment horizontal="center" vertical="center" wrapText="1"/>
      <protection hidden="1"/>
    </xf>
    <xf numFmtId="0" fontId="18" fillId="2" borderId="0" xfId="1" applyFont="1" applyFill="1" applyAlignment="1" applyProtection="1">
      <alignment horizontal="center" vertical="center" wrapText="1"/>
      <protection hidden="1"/>
    </xf>
    <xf numFmtId="0" fontId="18" fillId="2" borderId="51" xfId="1" applyFont="1" applyFill="1" applyBorder="1" applyAlignment="1" applyProtection="1">
      <alignment horizontal="center" vertical="center" wrapText="1"/>
      <protection hidden="1"/>
    </xf>
    <xf numFmtId="0" fontId="18" fillId="2" borderId="58" xfId="1" applyFont="1" applyFill="1" applyBorder="1" applyAlignment="1" applyProtection="1">
      <alignment horizontal="center" vertical="center" wrapText="1"/>
      <protection hidden="1"/>
    </xf>
    <xf numFmtId="0" fontId="18" fillId="2" borderId="37" xfId="1" applyFont="1" applyFill="1" applyBorder="1" applyAlignment="1" applyProtection="1">
      <alignment horizontal="center" vertical="center" wrapText="1"/>
      <protection hidden="1"/>
    </xf>
    <xf numFmtId="0" fontId="20" fillId="2" borderId="11" xfId="1" applyFont="1" applyFill="1" applyBorder="1" applyAlignment="1" applyProtection="1">
      <alignment horizontal="center" vertical="center" wrapText="1"/>
      <protection hidden="1"/>
    </xf>
    <xf numFmtId="0" fontId="20" fillId="2" borderId="13" xfId="1" applyFont="1" applyFill="1" applyBorder="1" applyAlignment="1" applyProtection="1">
      <alignment horizontal="center" vertical="center" wrapText="1"/>
      <protection hidden="1"/>
    </xf>
    <xf numFmtId="0" fontId="2" fillId="2" borderId="13" xfId="1" applyFill="1" applyBorder="1" applyAlignment="1" applyProtection="1">
      <alignment horizontal="center" vertical="center"/>
      <protection hidden="1"/>
    </xf>
    <xf numFmtId="0" fontId="20" fillId="2" borderId="12" xfId="1" applyFont="1" applyFill="1" applyBorder="1" applyAlignment="1" applyProtection="1">
      <alignment horizontal="center" vertical="center" wrapText="1"/>
      <protection hidden="1"/>
    </xf>
    <xf numFmtId="0" fontId="20" fillId="2" borderId="0" xfId="1" applyFont="1" applyFill="1" applyAlignment="1" applyProtection="1">
      <alignment horizontal="center" vertical="center" wrapText="1"/>
      <protection hidden="1"/>
    </xf>
    <xf numFmtId="0" fontId="20" fillId="2" borderId="1" xfId="1" applyFont="1" applyFill="1" applyBorder="1" applyAlignment="1" applyProtection="1">
      <alignment horizontal="center" vertical="center" wrapText="1"/>
      <protection hidden="1"/>
    </xf>
    <xf numFmtId="14" fontId="20" fillId="2" borderId="59" xfId="1" applyNumberFormat="1" applyFont="1" applyFill="1" applyBorder="1" applyAlignment="1" applyProtection="1">
      <alignment horizontal="center" vertical="center" wrapText="1"/>
      <protection hidden="1"/>
    </xf>
    <xf numFmtId="4" fontId="20" fillId="2" borderId="59" xfId="1" applyNumberFormat="1" applyFont="1" applyFill="1" applyBorder="1" applyAlignment="1" applyProtection="1">
      <alignment horizontal="center" vertical="center" wrapText="1"/>
      <protection hidden="1"/>
    </xf>
    <xf numFmtId="4" fontId="20" fillId="2" borderId="60" xfId="1" applyNumberFormat="1" applyFont="1" applyFill="1" applyBorder="1" applyAlignment="1" applyProtection="1">
      <alignment horizontal="center" vertical="center" wrapText="1"/>
      <protection hidden="1"/>
    </xf>
    <xf numFmtId="4" fontId="20" fillId="2" borderId="32" xfId="1" applyNumberFormat="1" applyFont="1" applyFill="1" applyBorder="1" applyAlignment="1" applyProtection="1">
      <alignment horizontal="center" vertical="center" wrapText="1"/>
      <protection hidden="1"/>
    </xf>
    <xf numFmtId="4" fontId="20" fillId="2" borderId="2" xfId="1" applyNumberFormat="1" applyFont="1" applyFill="1" applyBorder="1" applyAlignment="1" applyProtection="1">
      <alignment horizontal="center" vertical="center" wrapText="1"/>
      <protection hidden="1"/>
    </xf>
    <xf numFmtId="3" fontId="20" fillId="2" borderId="0" xfId="1" applyNumberFormat="1" applyFont="1" applyFill="1" applyAlignment="1" applyProtection="1">
      <alignment horizontal="center" vertical="center" wrapText="1"/>
      <protection hidden="1"/>
    </xf>
    <xf numFmtId="4" fontId="2" fillId="2" borderId="0" xfId="1" applyNumberFormat="1" applyFill="1" applyProtection="1">
      <protection hidden="1"/>
    </xf>
    <xf numFmtId="0" fontId="20" fillId="2" borderId="17" xfId="1" applyFont="1" applyFill="1" applyBorder="1" applyAlignment="1" applyProtection="1">
      <alignment horizontal="center" vertical="center" wrapText="1"/>
      <protection hidden="1"/>
    </xf>
    <xf numFmtId="14" fontId="20" fillId="2" borderId="61" xfId="1" applyNumberFormat="1" applyFont="1" applyFill="1" applyBorder="1" applyAlignment="1" applyProtection="1">
      <alignment horizontal="center" vertical="center" wrapText="1"/>
      <protection hidden="1"/>
    </xf>
    <xf numFmtId="3" fontId="20" fillId="2" borderId="62" xfId="1" applyNumberFormat="1" applyFont="1" applyFill="1" applyBorder="1" applyAlignment="1" applyProtection="1">
      <alignment horizontal="center" vertical="center" wrapText="1"/>
      <protection hidden="1"/>
    </xf>
    <xf numFmtId="4" fontId="20" fillId="2" borderId="62" xfId="1" applyNumberFormat="1" applyFont="1" applyFill="1" applyBorder="1" applyAlignment="1" applyProtection="1">
      <alignment horizontal="center" vertical="center" wrapText="1"/>
      <protection hidden="1"/>
    </xf>
    <xf numFmtId="4" fontId="20" fillId="2" borderId="61" xfId="1" applyNumberFormat="1" applyFont="1" applyFill="1" applyBorder="1" applyAlignment="1" applyProtection="1">
      <alignment horizontal="center" vertical="center" wrapText="1"/>
      <protection hidden="1"/>
    </xf>
    <xf numFmtId="4" fontId="20" fillId="2" borderId="63" xfId="1" applyNumberFormat="1" applyFont="1" applyFill="1" applyBorder="1" applyAlignment="1" applyProtection="1">
      <alignment horizontal="center" vertical="center" wrapText="1"/>
      <protection hidden="1"/>
    </xf>
    <xf numFmtId="4" fontId="20" fillId="2" borderId="21" xfId="1" applyNumberFormat="1" applyFont="1" applyFill="1" applyBorder="1" applyAlignment="1" applyProtection="1">
      <alignment horizontal="center" vertical="center" wrapText="1"/>
      <protection hidden="1"/>
    </xf>
    <xf numFmtId="10" fontId="20" fillId="2" borderId="61" xfId="2" applyNumberFormat="1" applyFont="1" applyFill="1" applyBorder="1" applyAlignment="1" applyProtection="1">
      <alignment horizontal="center" vertical="center" wrapText="1"/>
      <protection hidden="1"/>
    </xf>
    <xf numFmtId="4" fontId="20" fillId="2" borderId="18" xfId="1" applyNumberFormat="1" applyFont="1" applyFill="1" applyBorder="1" applyAlignment="1" applyProtection="1">
      <alignment horizontal="center" vertical="center" wrapText="1"/>
      <protection hidden="1"/>
    </xf>
    <xf numFmtId="0" fontId="2" fillId="2" borderId="64" xfId="1" applyFill="1" applyBorder="1" applyProtection="1">
      <protection hidden="1"/>
    </xf>
    <xf numFmtId="0" fontId="21" fillId="2" borderId="0" xfId="1" applyFont="1" applyFill="1" applyProtection="1">
      <protection hidden="1"/>
    </xf>
    <xf numFmtId="0" fontId="2" fillId="2" borderId="39" xfId="1" applyFill="1" applyBorder="1" applyProtection="1">
      <protection hidden="1"/>
    </xf>
    <xf numFmtId="4" fontId="22" fillId="2" borderId="59" xfId="1" applyNumberFormat="1" applyFont="1" applyFill="1" applyBorder="1" applyAlignment="1" applyProtection="1">
      <alignment horizontal="center" vertical="center" wrapText="1"/>
      <protection hidden="1"/>
    </xf>
    <xf numFmtId="0" fontId="2" fillId="0" borderId="0" xfId="1" applyProtection="1">
      <protection hidden="1"/>
    </xf>
    <xf numFmtId="0" fontId="24" fillId="0" borderId="0" xfId="1" applyFont="1" applyAlignment="1" applyProtection="1">
      <alignment vertical="center"/>
      <protection hidden="1"/>
    </xf>
    <xf numFmtId="14" fontId="3" fillId="0" borderId="3" xfId="1" applyNumberFormat="1" applyFont="1" applyBorder="1" applyAlignment="1" applyProtection="1">
      <alignment horizontal="center" vertical="center"/>
      <protection hidden="1"/>
    </xf>
    <xf numFmtId="0" fontId="26" fillId="0" borderId="0" xfId="1" applyFont="1" applyAlignment="1" applyProtection="1">
      <alignment vertical="center"/>
      <protection hidden="1"/>
    </xf>
    <xf numFmtId="0" fontId="3" fillId="0" borderId="6" xfId="1" applyFont="1" applyBorder="1" applyAlignment="1" applyProtection="1">
      <alignment horizontal="center" vertical="center"/>
      <protection hidden="1"/>
    </xf>
    <xf numFmtId="0" fontId="3" fillId="0" borderId="9" xfId="1" applyFont="1" applyBorder="1" applyAlignment="1" applyProtection="1">
      <alignment horizontal="center" vertical="center"/>
      <protection hidden="1"/>
    </xf>
    <xf numFmtId="0" fontId="3" fillId="0" borderId="0" xfId="1" applyFont="1" applyProtection="1">
      <protection hidden="1"/>
    </xf>
    <xf numFmtId="10" fontId="3" fillId="0" borderId="3" xfId="2" applyNumberFormat="1" applyFont="1" applyFill="1" applyBorder="1" applyAlignment="1" applyProtection="1">
      <alignment horizontal="center" vertical="center"/>
      <protection hidden="1"/>
    </xf>
    <xf numFmtId="0" fontId="27" fillId="0" borderId="0" xfId="1" applyFont="1" applyProtection="1">
      <protection hidden="1"/>
    </xf>
    <xf numFmtId="10" fontId="3" fillId="0" borderId="10" xfId="2" applyNumberFormat="1" applyFont="1" applyFill="1" applyBorder="1" applyAlignment="1" applyProtection="1">
      <alignment horizontal="center" vertical="center"/>
      <protection hidden="1"/>
    </xf>
    <xf numFmtId="10" fontId="3" fillId="0" borderId="6" xfId="2" applyNumberFormat="1" applyFont="1" applyFill="1" applyBorder="1" applyAlignment="1" applyProtection="1">
      <alignment horizontal="center" vertical="center"/>
      <protection hidden="1"/>
    </xf>
    <xf numFmtId="9" fontId="2" fillId="0" borderId="0" xfId="1" applyNumberFormat="1" applyProtection="1">
      <protection hidden="1"/>
    </xf>
    <xf numFmtId="0" fontId="3" fillId="0" borderId="24" xfId="1" applyFont="1" applyBorder="1" applyAlignment="1" applyProtection="1">
      <alignment horizontal="right"/>
      <protection hidden="1"/>
    </xf>
    <xf numFmtId="10" fontId="3" fillId="0" borderId="24" xfId="2" applyNumberFormat="1" applyFont="1" applyFill="1" applyBorder="1" applyAlignment="1" applyProtection="1">
      <alignment horizontal="right"/>
      <protection hidden="1"/>
    </xf>
    <xf numFmtId="164" fontId="3" fillId="0" borderId="21" xfId="3" applyFont="1" applyFill="1" applyBorder="1" applyAlignment="1" applyProtection="1">
      <alignment horizontal="right"/>
      <protection hidden="1"/>
    </xf>
    <xf numFmtId="164" fontId="3" fillId="0" borderId="29" xfId="3" applyFont="1" applyFill="1" applyBorder="1" applyAlignment="1" applyProtection="1">
      <alignment horizontal="right"/>
      <protection hidden="1"/>
    </xf>
    <xf numFmtId="0" fontId="3" fillId="13" borderId="6" xfId="1" applyFont="1" applyFill="1" applyBorder="1" applyAlignment="1" applyProtection="1">
      <alignment horizontal="center" vertical="center"/>
      <protection locked="0" hidden="1"/>
    </xf>
    <xf numFmtId="9" fontId="3" fillId="13" borderId="9" xfId="2" applyFont="1" applyFill="1" applyBorder="1" applyAlignment="1" applyProtection="1">
      <alignment horizontal="center" vertical="center"/>
      <protection locked="0" hidden="1"/>
    </xf>
    <xf numFmtId="0" fontId="21" fillId="0" borderId="0" xfId="1" applyFont="1" applyProtection="1">
      <protection hidden="1"/>
    </xf>
    <xf numFmtId="0" fontId="3" fillId="0" borderId="25" xfId="1" applyFont="1" applyBorder="1" applyAlignment="1" applyProtection="1">
      <alignment horizontal="left" wrapText="1"/>
      <protection hidden="1"/>
    </xf>
    <xf numFmtId="0" fontId="3" fillId="0" borderId="26" xfId="1" applyFont="1" applyBorder="1" applyAlignment="1" applyProtection="1">
      <alignment horizontal="left" wrapText="1"/>
      <protection hidden="1"/>
    </xf>
    <xf numFmtId="164" fontId="3" fillId="0" borderId="27" xfId="3" applyFont="1" applyFill="1" applyBorder="1" applyAlignment="1" applyProtection="1">
      <alignment horizontal="right"/>
      <protection hidden="1"/>
    </xf>
    <xf numFmtId="164" fontId="3" fillId="0" borderId="28" xfId="3" applyFont="1" applyFill="1" applyBorder="1" applyAlignment="1" applyProtection="1">
      <alignment horizontal="right"/>
      <protection hidden="1"/>
    </xf>
    <xf numFmtId="164" fontId="3" fillId="0" borderId="30" xfId="3" applyFont="1" applyFill="1" applyBorder="1" applyAlignment="1" applyProtection="1">
      <alignment horizontal="right"/>
      <protection hidden="1"/>
    </xf>
    <xf numFmtId="164" fontId="3" fillId="0" borderId="8" xfId="3" applyFont="1" applyFill="1" applyBorder="1" applyAlignment="1" applyProtection="1">
      <alignment horizontal="right"/>
      <protection hidden="1"/>
    </xf>
    <xf numFmtId="0" fontId="3" fillId="0" borderId="4" xfId="1" applyFont="1" applyBorder="1" applyAlignment="1" applyProtection="1">
      <alignment horizontal="left"/>
      <protection hidden="1"/>
    </xf>
    <xf numFmtId="0" fontId="3" fillId="0" borderId="5" xfId="1" applyFont="1" applyBorder="1" applyAlignment="1" applyProtection="1">
      <alignment horizontal="left"/>
      <protection hidden="1"/>
    </xf>
    <xf numFmtId="164" fontId="3" fillId="0" borderId="22" xfId="3" applyFont="1" applyFill="1" applyBorder="1" applyAlignment="1" applyProtection="1">
      <alignment horizontal="right"/>
      <protection hidden="1"/>
    </xf>
    <xf numFmtId="164" fontId="3" fillId="0" borderId="23" xfId="3" applyFont="1" applyFill="1" applyBorder="1" applyAlignment="1" applyProtection="1">
      <alignment horizontal="right"/>
      <protection hidden="1"/>
    </xf>
    <xf numFmtId="164" fontId="3" fillId="0" borderId="24" xfId="3" applyFont="1" applyFill="1" applyBorder="1" applyAlignment="1" applyProtection="1">
      <alignment horizontal="right"/>
      <protection hidden="1"/>
    </xf>
    <xf numFmtId="164" fontId="3" fillId="0" borderId="5" xfId="3" applyFont="1" applyFill="1" applyBorder="1" applyAlignment="1" applyProtection="1">
      <alignment horizontal="right"/>
      <protection hidden="1"/>
    </xf>
    <xf numFmtId="164" fontId="3" fillId="0" borderId="19" xfId="3" applyFont="1" applyFill="1" applyBorder="1" applyAlignment="1" applyProtection="1">
      <alignment horizontal="right"/>
      <protection hidden="1"/>
    </xf>
    <xf numFmtId="164" fontId="3" fillId="0" borderId="20" xfId="3" applyFont="1" applyFill="1" applyBorder="1" applyAlignment="1" applyProtection="1">
      <alignment horizontal="right"/>
      <protection hidden="1"/>
    </xf>
    <xf numFmtId="0" fontId="2" fillId="0" borderId="0" xfId="1" applyAlignment="1" applyProtection="1">
      <alignment horizontal="left"/>
      <protection hidden="1"/>
    </xf>
    <xf numFmtId="0" fontId="3" fillId="0" borderId="11" xfId="1" applyFont="1" applyBorder="1" applyAlignment="1" applyProtection="1">
      <alignment horizontal="left"/>
      <protection hidden="1"/>
    </xf>
    <xf numFmtId="0" fontId="3" fillId="0" borderId="12" xfId="1" applyFont="1" applyBorder="1" applyAlignment="1" applyProtection="1">
      <alignment horizontal="left"/>
      <protection hidden="1"/>
    </xf>
    <xf numFmtId="0" fontId="3" fillId="0" borderId="11" xfId="1" applyFont="1" applyBorder="1" applyAlignment="1" applyProtection="1">
      <alignment horizontal="center"/>
      <protection hidden="1"/>
    </xf>
    <xf numFmtId="0" fontId="3" fillId="0" borderId="13" xfId="1" applyFont="1" applyBorder="1" applyAlignment="1" applyProtection="1">
      <alignment horizontal="center"/>
      <protection hidden="1"/>
    </xf>
    <xf numFmtId="0" fontId="3" fillId="0" borderId="14" xfId="1" applyFont="1" applyBorder="1" applyAlignment="1" applyProtection="1">
      <alignment horizontal="center"/>
      <protection hidden="1"/>
    </xf>
    <xf numFmtId="0" fontId="3" fillId="0" borderId="15" xfId="1" applyFont="1" applyBorder="1" applyAlignment="1" applyProtection="1">
      <alignment horizontal="center"/>
      <protection hidden="1"/>
    </xf>
    <xf numFmtId="0" fontId="3" fillId="0" borderId="16" xfId="1" applyFont="1" applyBorder="1" applyAlignment="1" applyProtection="1">
      <alignment horizontal="center"/>
      <protection hidden="1"/>
    </xf>
    <xf numFmtId="10" fontId="3" fillId="0" borderId="22" xfId="1" applyNumberFormat="1" applyFont="1" applyBorder="1" applyAlignment="1" applyProtection="1">
      <alignment horizontal="right"/>
      <protection hidden="1"/>
    </xf>
    <xf numFmtId="10" fontId="3" fillId="0" borderId="23" xfId="1" applyNumberFormat="1" applyFont="1" applyBorder="1" applyAlignment="1" applyProtection="1">
      <alignment horizontal="right"/>
      <protection hidden="1"/>
    </xf>
    <xf numFmtId="10" fontId="3" fillId="0" borderId="21" xfId="2" applyNumberFormat="1" applyFont="1" applyFill="1" applyBorder="1" applyAlignment="1" applyProtection="1">
      <alignment horizontal="right"/>
      <protection hidden="1"/>
    </xf>
    <xf numFmtId="10" fontId="3" fillId="0" borderId="18" xfId="2" applyNumberFormat="1" applyFont="1" applyFill="1" applyBorder="1" applyAlignment="1" applyProtection="1">
      <alignment horizontal="right"/>
      <protection hidden="1"/>
    </xf>
    <xf numFmtId="0" fontId="3" fillId="0" borderId="7" xfId="1" applyFont="1" applyBorder="1" applyAlignment="1" applyProtection="1">
      <alignment horizontal="left"/>
      <protection hidden="1"/>
    </xf>
    <xf numFmtId="0" fontId="3" fillId="0" borderId="8" xfId="1" applyFont="1" applyBorder="1" applyAlignment="1" applyProtection="1">
      <alignment horizontal="left"/>
      <protection hidden="1"/>
    </xf>
    <xf numFmtId="0" fontId="23" fillId="0" borderId="0" xfId="1" applyFont="1" applyAlignment="1" applyProtection="1">
      <alignment horizontal="center" vertical="center"/>
      <protection hidden="1"/>
    </xf>
    <xf numFmtId="0" fontId="24" fillId="0" borderId="0" xfId="1" applyFont="1" applyAlignment="1" applyProtection="1">
      <alignment horizontal="center" vertical="center"/>
      <protection hidden="1"/>
    </xf>
    <xf numFmtId="0" fontId="25" fillId="0" borderId="0" xfId="1" applyFont="1" applyAlignment="1" applyProtection="1">
      <alignment horizontal="center"/>
      <protection hidden="1"/>
    </xf>
    <xf numFmtId="0" fontId="3" fillId="0" borderId="1" xfId="1" applyFont="1" applyBorder="1" applyAlignment="1" applyProtection="1">
      <alignment horizontal="left"/>
      <protection hidden="1"/>
    </xf>
    <xf numFmtId="0" fontId="3" fillId="0" borderId="2" xfId="1" applyFont="1" applyBorder="1" applyAlignment="1" applyProtection="1">
      <alignment horizontal="left"/>
      <protection hidden="1"/>
    </xf>
    <xf numFmtId="0" fontId="3" fillId="0" borderId="0" xfId="1" applyFont="1" applyAlignment="1" applyProtection="1">
      <alignment horizontal="left"/>
      <protection hidden="1"/>
    </xf>
    <xf numFmtId="0" fontId="4" fillId="4" borderId="28" xfId="1" applyFont="1" applyFill="1" applyBorder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0" fontId="4" fillId="3" borderId="28" xfId="1" applyFont="1" applyFill="1" applyBorder="1" applyAlignment="1">
      <alignment horizontal="center" vertical="center"/>
    </xf>
    <xf numFmtId="0" fontId="7" fillId="5" borderId="11" xfId="1" applyFont="1" applyFill="1" applyBorder="1" applyAlignment="1">
      <alignment horizontal="center"/>
    </xf>
    <xf numFmtId="0" fontId="7" fillId="5" borderId="13" xfId="1" applyFont="1" applyFill="1" applyBorder="1" applyAlignment="1">
      <alignment horizontal="center"/>
    </xf>
    <xf numFmtId="0" fontId="7" fillId="5" borderId="12" xfId="1" applyFont="1" applyFill="1" applyBorder="1" applyAlignment="1">
      <alignment horizontal="center"/>
    </xf>
    <xf numFmtId="10" fontId="1" fillId="9" borderId="11" xfId="2" applyNumberFormat="1" applyFont="1" applyFill="1" applyBorder="1" applyAlignment="1">
      <alignment horizontal="right" vertical="center"/>
    </xf>
    <xf numFmtId="10" fontId="1" fillId="9" borderId="12" xfId="2" applyNumberFormat="1" applyFont="1" applyFill="1" applyBorder="1" applyAlignment="1">
      <alignment horizontal="right" vertical="center"/>
    </xf>
    <xf numFmtId="0" fontId="18" fillId="2" borderId="47" xfId="1" applyFont="1" applyFill="1" applyBorder="1" applyAlignment="1" applyProtection="1">
      <alignment horizontal="center" vertical="center" wrapText="1"/>
      <protection hidden="1"/>
    </xf>
    <xf numFmtId="0" fontId="18" fillId="2" borderId="56" xfId="1" applyFont="1" applyFill="1" applyBorder="1" applyAlignment="1" applyProtection="1">
      <alignment horizontal="center" vertical="center" wrapText="1"/>
      <protection hidden="1"/>
    </xf>
    <xf numFmtId="0" fontId="18" fillId="2" borderId="51" xfId="1" applyFont="1" applyFill="1" applyBorder="1" applyAlignment="1" applyProtection="1">
      <alignment horizontal="center" vertical="center" wrapText="1"/>
      <protection hidden="1"/>
    </xf>
    <xf numFmtId="0" fontId="18" fillId="2" borderId="49" xfId="1" applyFont="1" applyFill="1" applyBorder="1" applyAlignment="1" applyProtection="1">
      <alignment horizontal="center" vertical="center" wrapText="1"/>
      <protection hidden="1"/>
    </xf>
    <xf numFmtId="0" fontId="18" fillId="2" borderId="52" xfId="1" applyFont="1" applyFill="1" applyBorder="1" applyAlignment="1" applyProtection="1">
      <alignment horizontal="center" vertical="center" wrapText="1"/>
      <protection hidden="1"/>
    </xf>
    <xf numFmtId="0" fontId="18" fillId="2" borderId="50" xfId="1" applyFont="1" applyFill="1" applyBorder="1" applyAlignment="1" applyProtection="1">
      <alignment horizontal="center" vertical="center" wrapText="1"/>
      <protection hidden="1"/>
    </xf>
    <xf numFmtId="0" fontId="18" fillId="2" borderId="53" xfId="1" applyFont="1" applyFill="1" applyBorder="1" applyAlignment="1" applyProtection="1">
      <alignment horizontal="center" vertical="center" wrapText="1"/>
      <protection hidden="1"/>
    </xf>
    <xf numFmtId="0" fontId="18" fillId="2" borderId="54" xfId="1" applyFont="1" applyFill="1" applyBorder="1" applyAlignment="1" applyProtection="1">
      <alignment horizontal="center" vertical="center" wrapText="1"/>
      <protection hidden="1"/>
    </xf>
    <xf numFmtId="0" fontId="18" fillId="2" borderId="55" xfId="1" applyFont="1" applyFill="1" applyBorder="1" applyAlignment="1" applyProtection="1">
      <alignment horizontal="center" vertical="center" wrapText="1"/>
      <protection hidden="1"/>
    </xf>
    <xf numFmtId="0" fontId="18" fillId="2" borderId="57" xfId="1" applyFont="1" applyFill="1" applyBorder="1" applyAlignment="1" applyProtection="1">
      <alignment horizontal="center" vertical="center" wrapText="1"/>
      <protection hidden="1"/>
    </xf>
    <xf numFmtId="0" fontId="18" fillId="2" borderId="58" xfId="1" applyFont="1" applyFill="1" applyBorder="1" applyAlignment="1" applyProtection="1">
      <alignment horizontal="center" vertical="center" wrapText="1"/>
      <protection hidden="1"/>
    </xf>
    <xf numFmtId="0" fontId="18" fillId="2" borderId="43" xfId="1" applyFont="1" applyFill="1" applyBorder="1" applyAlignment="1" applyProtection="1">
      <alignment horizontal="center" vertical="center" wrapText="1"/>
      <protection hidden="1"/>
    </xf>
    <xf numFmtId="0" fontId="18" fillId="2" borderId="41" xfId="1" applyFont="1" applyFill="1" applyBorder="1" applyAlignment="1" applyProtection="1">
      <alignment horizontal="center" vertical="center" wrapText="1"/>
      <protection hidden="1"/>
    </xf>
    <xf numFmtId="0" fontId="18" fillId="2" borderId="48" xfId="1" applyFont="1" applyFill="1" applyBorder="1" applyAlignment="1" applyProtection="1">
      <alignment horizontal="center" vertical="center" wrapText="1"/>
      <protection hidden="1"/>
    </xf>
    <xf numFmtId="0" fontId="18" fillId="2" borderId="42" xfId="1" applyFont="1" applyFill="1" applyBorder="1" applyAlignment="1" applyProtection="1">
      <alignment horizontal="center" vertical="center" wrapText="1"/>
      <protection hidden="1"/>
    </xf>
    <xf numFmtId="0" fontId="18" fillId="2" borderId="44" xfId="1" applyFont="1" applyFill="1" applyBorder="1" applyAlignment="1" applyProtection="1">
      <alignment horizontal="center" vertical="center" wrapText="1"/>
      <protection hidden="1"/>
    </xf>
    <xf numFmtId="0" fontId="18" fillId="2" borderId="45" xfId="1" applyFont="1" applyFill="1" applyBorder="1" applyAlignment="1" applyProtection="1">
      <alignment horizontal="center" vertical="center" wrapText="1"/>
      <protection hidden="1"/>
    </xf>
    <xf numFmtId="0" fontId="18" fillId="2" borderId="46" xfId="1" applyFont="1" applyFill="1" applyBorder="1" applyAlignment="1" applyProtection="1">
      <alignment horizontal="center" vertical="center" wrapText="1"/>
      <protection hidden="1"/>
    </xf>
  </cellXfs>
  <cellStyles count="4">
    <cellStyle name="Звичайний" xfId="0" builtinId="0"/>
    <cellStyle name="Обычный 2" xfId="1" xr:uid="{00000000-0005-0000-0000-000001000000}"/>
    <cellStyle name="Процентный 2" xfId="2" xr:uid="{00000000-0005-0000-0000-000002000000}"/>
    <cellStyle name="Финансовый 2" xfId="3" xr:uid="{00000000-0005-0000-0000-000003000000}"/>
  </cellStyles>
  <dxfs count="4">
    <dxf>
      <font>
        <strike val="0"/>
        <color theme="4" tint="0.79998168889431442"/>
      </font>
    </dxf>
    <dxf>
      <font>
        <strike val="0"/>
        <color theme="4" tint="0.79998168889431442"/>
      </font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8DC5F3"/>
      <color rgb="FF0099FF"/>
      <color rgb="FFA5BC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340657</xdr:colOff>
      <xdr:row>6</xdr:row>
      <xdr:rowOff>8964</xdr:rowOff>
    </xdr:from>
    <xdr:to>
      <xdr:col>3</xdr:col>
      <xdr:colOff>1129552</xdr:colOff>
      <xdr:row>6</xdr:row>
      <xdr:rowOff>197223</xdr:rowOff>
    </xdr:to>
    <xdr:sp macro="" textlink="">
      <xdr:nvSpPr>
        <xdr:cNvPr id="2" name="Стрелка: вправо 10">
          <a:extLst>
            <a:ext uri="{FF2B5EF4-FFF2-40B4-BE49-F238E27FC236}">
              <a16:creationId xmlns:a16="http://schemas.microsoft.com/office/drawing/2014/main" id="{B38E4CD2-F87C-4DC1-9339-1B45A8376943}"/>
            </a:ext>
          </a:extLst>
        </xdr:cNvPr>
        <xdr:cNvSpPr/>
      </xdr:nvSpPr>
      <xdr:spPr>
        <a:xfrm rot="10800000">
          <a:off x="5095537" y="1159584"/>
          <a:ext cx="583155" cy="188259"/>
        </a:xfrm>
        <a:prstGeom prst="rightArrow">
          <a:avLst/>
        </a:prstGeom>
        <a:solidFill>
          <a:schemeClr val="accent1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UA" sz="110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1203734</xdr:colOff>
      <xdr:row>4</xdr:row>
      <xdr:rowOff>173243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809524" cy="900953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</xdr:spPr>
    </xdr:pic>
    <xdr:clientData/>
  </xdr:twoCellAnchor>
  <xdr:twoCellAnchor>
    <xdr:from>
      <xdr:col>3</xdr:col>
      <xdr:colOff>304800</xdr:colOff>
      <xdr:row>15</xdr:row>
      <xdr:rowOff>7620</xdr:rowOff>
    </xdr:from>
    <xdr:to>
      <xdr:col>3</xdr:col>
      <xdr:colOff>887955</xdr:colOff>
      <xdr:row>15</xdr:row>
      <xdr:rowOff>195879</xdr:rowOff>
    </xdr:to>
    <xdr:sp macro="" textlink="">
      <xdr:nvSpPr>
        <xdr:cNvPr id="5" name="Стрелка: вправо 10">
          <a:extLst>
            <a:ext uri="{FF2B5EF4-FFF2-40B4-BE49-F238E27FC236}">
              <a16:creationId xmlns:a16="http://schemas.microsoft.com/office/drawing/2014/main" id="{B38E4CD2-F87C-4DC1-9339-1B45A8376943}"/>
            </a:ext>
          </a:extLst>
        </xdr:cNvPr>
        <xdr:cNvSpPr/>
      </xdr:nvSpPr>
      <xdr:spPr>
        <a:xfrm rot="10800000">
          <a:off x="6858000" y="2842260"/>
          <a:ext cx="583155" cy="188259"/>
        </a:xfrm>
        <a:prstGeom prst="rightArrow">
          <a:avLst/>
        </a:prstGeom>
        <a:solidFill>
          <a:schemeClr val="accent1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UA" sz="1100"/>
        </a:p>
      </xdr:txBody>
    </xdr:sp>
    <xdr:clientData/>
  </xdr:twoCellAnchor>
  <xdr:twoCellAnchor>
    <xdr:from>
      <xdr:col>3</xdr:col>
      <xdr:colOff>342900</xdr:colOff>
      <xdr:row>7</xdr:row>
      <xdr:rowOff>38100</xdr:rowOff>
    </xdr:from>
    <xdr:to>
      <xdr:col>4</xdr:col>
      <xdr:colOff>4035</xdr:colOff>
      <xdr:row>7</xdr:row>
      <xdr:rowOff>226359</xdr:rowOff>
    </xdr:to>
    <xdr:sp macro="" textlink="">
      <xdr:nvSpPr>
        <xdr:cNvPr id="6" name="Стрелка: вправо 10">
          <a:extLst>
            <a:ext uri="{FF2B5EF4-FFF2-40B4-BE49-F238E27FC236}">
              <a16:creationId xmlns:a16="http://schemas.microsoft.com/office/drawing/2014/main" id="{B38E4CD2-F87C-4DC1-9339-1B45A8376943}"/>
            </a:ext>
          </a:extLst>
        </xdr:cNvPr>
        <xdr:cNvSpPr/>
      </xdr:nvSpPr>
      <xdr:spPr>
        <a:xfrm rot="10800000">
          <a:off x="7543800" y="1417320"/>
          <a:ext cx="583155" cy="188259"/>
        </a:xfrm>
        <a:prstGeom prst="rightArrow">
          <a:avLst/>
        </a:prstGeom>
        <a:solidFill>
          <a:schemeClr val="accent1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UA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Sasha%20K/Product/SlonCredit/&#1050;&#1072;&#1083;&#1100;&#1082;&#1091;&#1083;&#1103;&#1090;&#1086;&#1088;_&#1057;&#1072;&#1081;&#1090;_1_9_&#1088;&#1077;&#1096;&#1090;&#107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Калькулятор сайт"/>
      <sheetName val="Калькулятор_1"/>
      <sheetName val="Калькулятор_2"/>
      <sheetName val="График_Внесено 1й платіж"/>
      <sheetName val="График_Не внесено 1й платіж"/>
      <sheetName val="Розрахунок денної ставки"/>
    </sheetNames>
    <sheetDataSet>
      <sheetData sheetId="0"/>
      <sheetData sheetId="1"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75">
          <cell r="C75" t="str">
            <v/>
          </cell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X30"/>
  <sheetViews>
    <sheetView tabSelected="1" topLeftCell="A4" zoomScaleNormal="100" workbookViewId="0">
      <selection activeCell="C17" sqref="C17"/>
    </sheetView>
  </sheetViews>
  <sheetFormatPr defaultRowHeight="14.4" x14ac:dyDescent="0.3"/>
  <cols>
    <col min="1" max="1" width="8.88671875" style="110"/>
    <col min="2" max="2" width="80.88671875" style="110" customWidth="1"/>
    <col min="3" max="3" width="15.21875" style="110" customWidth="1"/>
    <col min="4" max="4" width="13.44140625" style="110" customWidth="1"/>
    <col min="5" max="5" width="2.77734375" style="110" customWidth="1"/>
    <col min="6" max="7" width="19" style="110" customWidth="1"/>
    <col min="8" max="9" width="8.88671875" style="110"/>
    <col min="10" max="10" width="12.5546875" style="110" customWidth="1"/>
    <col min="11" max="23" width="8.88671875" style="110"/>
    <col min="24" max="24" width="8.88671875" style="128" customWidth="1"/>
    <col min="25" max="16384" width="8.88671875" style="110"/>
  </cols>
  <sheetData>
    <row r="2" spans="1:24" ht="14.4" customHeight="1" x14ac:dyDescent="0.3">
      <c r="C2" s="157" t="s">
        <v>74</v>
      </c>
      <c r="D2" s="158"/>
      <c r="E2" s="158"/>
      <c r="F2" s="158"/>
      <c r="G2" s="158"/>
      <c r="H2" s="158"/>
      <c r="I2" s="158"/>
      <c r="J2" s="158"/>
      <c r="K2" s="158"/>
      <c r="L2" s="158"/>
      <c r="M2" s="111"/>
    </row>
    <row r="3" spans="1:24" ht="14.4" customHeight="1" x14ac:dyDescent="0.3">
      <c r="C3" s="158"/>
      <c r="D3" s="158"/>
      <c r="E3" s="158"/>
      <c r="F3" s="158"/>
      <c r="G3" s="158"/>
      <c r="H3" s="158"/>
      <c r="I3" s="158"/>
      <c r="J3" s="158"/>
      <c r="K3" s="158"/>
      <c r="L3" s="158"/>
      <c r="M3" s="111"/>
    </row>
    <row r="4" spans="1:24" ht="14.4" customHeight="1" x14ac:dyDescent="0.3">
      <c r="C4" s="159" t="s">
        <v>81</v>
      </c>
      <c r="D4" s="159"/>
      <c r="E4" s="159"/>
      <c r="F4" s="159"/>
      <c r="G4" s="159"/>
      <c r="H4" s="159"/>
      <c r="I4" s="159"/>
      <c r="J4" s="159"/>
      <c r="K4" s="159"/>
      <c r="L4" s="159"/>
      <c r="M4" s="159"/>
    </row>
    <row r="5" spans="1:24" ht="15" customHeight="1" thickBot="1" x14ac:dyDescent="0.35">
      <c r="C5" s="159"/>
      <c r="D5" s="159"/>
      <c r="E5" s="159"/>
      <c r="F5" s="159"/>
      <c r="G5" s="159"/>
      <c r="H5" s="159"/>
      <c r="I5" s="159"/>
      <c r="J5" s="159"/>
      <c r="K5" s="159"/>
      <c r="L5" s="159"/>
      <c r="M5" s="159"/>
      <c r="X5" s="128">
        <v>5</v>
      </c>
    </row>
    <row r="6" spans="1:24" ht="18" x14ac:dyDescent="0.35">
      <c r="A6" s="160" t="s">
        <v>0</v>
      </c>
      <c r="B6" s="161"/>
      <c r="C6" s="112">
        <f ca="1">TODAY()</f>
        <v>45846</v>
      </c>
      <c r="X6" s="128">
        <v>6</v>
      </c>
    </row>
    <row r="7" spans="1:24" ht="18" x14ac:dyDescent="0.35">
      <c r="A7" s="135" t="s">
        <v>1</v>
      </c>
      <c r="B7" s="136"/>
      <c r="C7" s="126">
        <v>600</v>
      </c>
      <c r="F7" s="113" t="s">
        <v>72</v>
      </c>
      <c r="X7" s="128">
        <v>7</v>
      </c>
    </row>
    <row r="8" spans="1:24" ht="18" x14ac:dyDescent="0.35">
      <c r="A8" s="135" t="s">
        <v>2</v>
      </c>
      <c r="B8" s="136"/>
      <c r="C8" s="126">
        <v>5</v>
      </c>
      <c r="F8" s="113" t="s">
        <v>75</v>
      </c>
      <c r="X8" s="128">
        <v>8</v>
      </c>
    </row>
    <row r="9" spans="1:24" ht="18" x14ac:dyDescent="0.35">
      <c r="A9" s="135" t="s">
        <v>3</v>
      </c>
      <c r="B9" s="136"/>
      <c r="C9" s="114">
        <f>Калькулятор_1!B7</f>
        <v>73</v>
      </c>
      <c r="X9" s="128">
        <v>9</v>
      </c>
    </row>
    <row r="10" spans="1:24" ht="18.600000000000001" thickBot="1" x14ac:dyDescent="0.4">
      <c r="A10" s="155" t="s">
        <v>4</v>
      </c>
      <c r="B10" s="156"/>
      <c r="C10" s="115">
        <f ca="1">Калькулятор_1!B8</f>
        <v>365</v>
      </c>
      <c r="X10" s="128">
        <v>10</v>
      </c>
    </row>
    <row r="11" spans="1:24" ht="18.600000000000001" thickBot="1" x14ac:dyDescent="0.4">
      <c r="A11" s="162"/>
      <c r="B11" s="162"/>
      <c r="C11" s="116"/>
      <c r="X11" s="128">
        <v>11</v>
      </c>
    </row>
    <row r="12" spans="1:24" ht="18" x14ac:dyDescent="0.35">
      <c r="A12" s="160" t="s">
        <v>82</v>
      </c>
      <c r="B12" s="161"/>
      <c r="C12" s="117">
        <f>Калькулятор_1!B4</f>
        <v>0.15</v>
      </c>
      <c r="D12" s="118"/>
      <c r="X12" s="128">
        <v>12</v>
      </c>
    </row>
    <row r="13" spans="1:24" ht="18" x14ac:dyDescent="0.35">
      <c r="A13" s="135" t="s">
        <v>83</v>
      </c>
      <c r="B13" s="136"/>
      <c r="C13" s="119">
        <f>C14-C14*C16</f>
        <v>3.0000000000000165E-4</v>
      </c>
      <c r="D13" s="118" t="s">
        <v>5</v>
      </c>
      <c r="X13" s="128">
        <v>13</v>
      </c>
    </row>
    <row r="14" spans="1:24" ht="18" x14ac:dyDescent="0.35">
      <c r="A14" s="135" t="s">
        <v>80</v>
      </c>
      <c r="B14" s="136"/>
      <c r="C14" s="119">
        <f>Калькулятор_1!B5</f>
        <v>0.03</v>
      </c>
      <c r="D14" s="118" t="s">
        <v>79</v>
      </c>
      <c r="X14" s="128">
        <v>14</v>
      </c>
    </row>
    <row r="15" spans="1:24" ht="18" x14ac:dyDescent="0.35">
      <c r="A15" s="135" t="s">
        <v>67</v>
      </c>
      <c r="B15" s="136"/>
      <c r="C15" s="120">
        <f>Калькулятор_1!B6</f>
        <v>7.4999999999999997E-3</v>
      </c>
      <c r="X15" s="128">
        <v>15</v>
      </c>
    </row>
    <row r="16" spans="1:24" ht="18.600000000000001" thickBot="1" x14ac:dyDescent="0.4">
      <c r="A16" s="155" t="s">
        <v>71</v>
      </c>
      <c r="B16" s="156"/>
      <c r="C16" s="127">
        <v>0.99</v>
      </c>
      <c r="F16" s="118" t="s">
        <v>73</v>
      </c>
      <c r="K16" s="121"/>
      <c r="X16" s="128">
        <v>16</v>
      </c>
    </row>
    <row r="17" spans="1:24" ht="16.2" customHeight="1" thickBot="1" x14ac:dyDescent="0.35">
      <c r="A17" s="143"/>
      <c r="B17" s="143"/>
      <c r="X17" s="128">
        <v>17</v>
      </c>
    </row>
    <row r="18" spans="1:24" ht="18.600000000000001" thickBot="1" x14ac:dyDescent="0.4">
      <c r="A18" s="144" t="s">
        <v>6</v>
      </c>
      <c r="B18" s="145"/>
      <c r="C18" s="146" t="s">
        <v>7</v>
      </c>
      <c r="D18" s="147"/>
      <c r="E18" s="148"/>
      <c r="F18" s="149" t="s">
        <v>8</v>
      </c>
      <c r="G18" s="150"/>
      <c r="X18" s="128">
        <v>18</v>
      </c>
    </row>
    <row r="19" spans="1:24" ht="18" x14ac:dyDescent="0.35">
      <c r="A19" s="135" t="s">
        <v>10</v>
      </c>
      <c r="B19" s="136"/>
      <c r="C19" s="151">
        <f ca="1">MAX(Калькулятор_1!N4:N77)</f>
        <v>20.266273058950901</v>
      </c>
      <c r="D19" s="152"/>
      <c r="E19" s="122"/>
      <c r="F19" s="153">
        <f ca="1">MAX(Калькулятор_2!N4:N77)</f>
        <v>32.389313541352749</v>
      </c>
      <c r="G19" s="154"/>
      <c r="X19" s="128">
        <v>19</v>
      </c>
    </row>
    <row r="20" spans="1:24" ht="18" x14ac:dyDescent="0.35">
      <c r="A20" s="135" t="s">
        <v>69</v>
      </c>
      <c r="B20" s="136"/>
      <c r="C20" s="137">
        <f ca="1">Калькулятор_1!H5</f>
        <v>90.72</v>
      </c>
      <c r="D20" s="138"/>
      <c r="E20" s="123" t="s">
        <v>9</v>
      </c>
      <c r="F20" s="139">
        <f ca="1">Калькулятор_2!H5</f>
        <v>162</v>
      </c>
      <c r="G20" s="140"/>
      <c r="X20" s="128">
        <v>20</v>
      </c>
    </row>
    <row r="21" spans="1:24" ht="18" x14ac:dyDescent="0.35">
      <c r="A21" s="135" t="s">
        <v>68</v>
      </c>
      <c r="B21" s="136"/>
      <c r="C21" s="141">
        <f ca="1">Калькулятор_1!H78</f>
        <v>1710.72</v>
      </c>
      <c r="D21" s="142"/>
      <c r="E21" s="124"/>
      <c r="F21" s="139">
        <f ca="1">Калькулятор_2!H78</f>
        <v>1782</v>
      </c>
      <c r="G21" s="140"/>
      <c r="X21" s="128">
        <v>21</v>
      </c>
    </row>
    <row r="22" spans="1:24" ht="18.600000000000001" thickBot="1" x14ac:dyDescent="0.4">
      <c r="A22" s="129" t="s">
        <v>70</v>
      </c>
      <c r="B22" s="130"/>
      <c r="C22" s="131">
        <f ca="1">Калькулятор_1!N78</f>
        <v>2310.7200000000003</v>
      </c>
      <c r="D22" s="132"/>
      <c r="E22" s="125"/>
      <c r="F22" s="133">
        <f ca="1">Калькулятор_2!N78</f>
        <v>2382</v>
      </c>
      <c r="G22" s="134"/>
      <c r="X22" s="128">
        <v>22</v>
      </c>
    </row>
    <row r="23" spans="1:24" ht="12.6" customHeight="1" x14ac:dyDescent="0.3">
      <c r="X23" s="128">
        <v>23</v>
      </c>
    </row>
    <row r="24" spans="1:24" x14ac:dyDescent="0.3">
      <c r="A24" s="110" t="s">
        <v>11</v>
      </c>
      <c r="X24" s="128">
        <v>24</v>
      </c>
    </row>
    <row r="25" spans="1:24" x14ac:dyDescent="0.3">
      <c r="X25" s="128">
        <v>25</v>
      </c>
    </row>
    <row r="26" spans="1:24" x14ac:dyDescent="0.3">
      <c r="X26" s="128">
        <v>26</v>
      </c>
    </row>
    <row r="27" spans="1:24" x14ac:dyDescent="0.3">
      <c r="X27" s="128">
        <v>27</v>
      </c>
    </row>
    <row r="28" spans="1:24" x14ac:dyDescent="0.3">
      <c r="X28" s="128">
        <v>28</v>
      </c>
    </row>
    <row r="29" spans="1:24" x14ac:dyDescent="0.3">
      <c r="X29" s="128">
        <v>29</v>
      </c>
    </row>
    <row r="30" spans="1:24" x14ac:dyDescent="0.3">
      <c r="X30" s="128">
        <v>30</v>
      </c>
    </row>
  </sheetData>
  <mergeCells count="29">
    <mergeCell ref="F19:G19"/>
    <mergeCell ref="A16:B16"/>
    <mergeCell ref="C2:L3"/>
    <mergeCell ref="C4:M5"/>
    <mergeCell ref="A6:B6"/>
    <mergeCell ref="A7:B7"/>
    <mergeCell ref="A8:B8"/>
    <mergeCell ref="A9:B9"/>
    <mergeCell ref="A10:B10"/>
    <mergeCell ref="A11:B11"/>
    <mergeCell ref="A12:B12"/>
    <mergeCell ref="A14:B14"/>
    <mergeCell ref="A15:B15"/>
    <mergeCell ref="A22:B22"/>
    <mergeCell ref="C22:D22"/>
    <mergeCell ref="F22:G22"/>
    <mergeCell ref="A13:B13"/>
    <mergeCell ref="A20:B20"/>
    <mergeCell ref="C20:D20"/>
    <mergeCell ref="F20:G20"/>
    <mergeCell ref="A21:B21"/>
    <mergeCell ref="C21:D21"/>
    <mergeCell ref="F21:G21"/>
    <mergeCell ref="A17:B17"/>
    <mergeCell ref="A18:B18"/>
    <mergeCell ref="C18:E18"/>
    <mergeCell ref="F18:G18"/>
    <mergeCell ref="A19:B19"/>
    <mergeCell ref="C19:D19"/>
  </mergeCells>
  <dataValidations count="2">
    <dataValidation type="whole" allowBlank="1" showInputMessage="1" showErrorMessage="1" sqref="C7" xr:uid="{00000000-0002-0000-0000-000000000000}">
      <formula1>600</formula1>
      <formula2>32000</formula2>
    </dataValidation>
    <dataValidation type="list" allowBlank="1" showInputMessage="1" showErrorMessage="1" sqref="C8" xr:uid="{00000000-0002-0000-0000-000001000000}">
      <formula1>$X$5:$X$30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80"/>
  <sheetViews>
    <sheetView workbookViewId="0">
      <selection activeCell="A4" sqref="A4:B6"/>
    </sheetView>
  </sheetViews>
  <sheetFormatPr defaultColWidth="8.77734375" defaultRowHeight="14.4" outlineLevelRow="1" x14ac:dyDescent="0.3"/>
  <cols>
    <col min="1" max="1" width="24.5546875" style="2" customWidth="1"/>
    <col min="2" max="2" width="12.77734375" style="2" customWidth="1"/>
    <col min="3" max="3" width="8.77734375" style="2"/>
    <col min="4" max="4" width="10.109375" style="2" bestFit="1" customWidth="1"/>
    <col min="5" max="7" width="10.44140625" style="2" customWidth="1"/>
    <col min="8" max="8" width="14.6640625" style="2" customWidth="1"/>
    <col min="9" max="10" width="10.44140625" style="2" customWidth="1"/>
    <col min="11" max="11" width="14.109375" style="2" customWidth="1"/>
    <col min="12" max="12" width="13.44140625" style="2" customWidth="1"/>
    <col min="13" max="13" width="11" style="2" hidden="1" customWidth="1"/>
    <col min="14" max="14" width="12.6640625" style="2" customWidth="1"/>
    <col min="15" max="15" width="13" style="3" hidden="1" customWidth="1"/>
    <col min="16" max="16" width="5.109375" style="3" hidden="1" customWidth="1"/>
    <col min="17" max="17" width="8.77734375" style="3" hidden="1" customWidth="1"/>
    <col min="18" max="18" width="5.77734375" style="3" hidden="1" customWidth="1"/>
    <col min="19" max="19" width="5.44140625" style="3" hidden="1" customWidth="1"/>
    <col min="20" max="20" width="15.109375" style="3" hidden="1" customWidth="1"/>
    <col min="21" max="21" width="8.77734375" style="4" customWidth="1"/>
    <col min="22" max="22" width="8.77734375" style="3"/>
    <col min="23" max="24" width="8.77734375" style="2"/>
    <col min="25" max="25" width="10.44140625" style="2" customWidth="1"/>
    <col min="26" max="16384" width="8.77734375" style="2"/>
  </cols>
  <sheetData>
    <row r="1" spans="1:23" ht="48" customHeight="1" thickBot="1" x14ac:dyDescent="0.35">
      <c r="A1" s="163" t="s">
        <v>12</v>
      </c>
      <c r="B1" s="163"/>
      <c r="D1" s="164" t="s">
        <v>13</v>
      </c>
      <c r="E1" s="164"/>
      <c r="F1" s="164"/>
      <c r="G1" s="164"/>
      <c r="H1" s="164"/>
      <c r="I1" s="164"/>
    </row>
    <row r="2" spans="1:23" ht="15" customHeight="1" thickBot="1" x14ac:dyDescent="0.35">
      <c r="A2" s="5" t="s">
        <v>14</v>
      </c>
      <c r="B2" s="6">
        <f>'Калькулятор сайт'!C8</f>
        <v>5</v>
      </c>
      <c r="D2" s="165"/>
      <c r="E2" s="165"/>
      <c r="F2" s="165"/>
      <c r="G2" s="165"/>
      <c r="H2" s="165"/>
      <c r="I2" s="165"/>
      <c r="N2" s="7"/>
    </row>
    <row r="3" spans="1:23" ht="43.8" thickBot="1" x14ac:dyDescent="0.35">
      <c r="A3" s="8" t="s">
        <v>15</v>
      </c>
      <c r="B3" s="9">
        <f>'Калькулятор сайт'!C7</f>
        <v>600</v>
      </c>
      <c r="C3" s="10" t="s">
        <v>16</v>
      </c>
      <c r="D3" s="11" t="s">
        <v>17</v>
      </c>
      <c r="E3" s="11" t="s">
        <v>18</v>
      </c>
      <c r="F3" s="11" t="s">
        <v>19</v>
      </c>
      <c r="G3" s="11" t="s">
        <v>20</v>
      </c>
      <c r="H3" s="11" t="s">
        <v>21</v>
      </c>
      <c r="I3" s="12" t="s">
        <v>22</v>
      </c>
      <c r="J3" s="12" t="s">
        <v>23</v>
      </c>
      <c r="K3" s="13" t="s">
        <v>24</v>
      </c>
      <c r="L3" s="13" t="s">
        <v>25</v>
      </c>
      <c r="M3" s="14" t="s">
        <v>26</v>
      </c>
      <c r="N3" s="14" t="s">
        <v>27</v>
      </c>
      <c r="O3" s="3" t="s">
        <v>28</v>
      </c>
      <c r="Q3" s="3">
        <v>5</v>
      </c>
      <c r="S3" s="15"/>
      <c r="T3" s="16"/>
      <c r="V3" s="4" t="s">
        <v>29</v>
      </c>
    </row>
    <row r="4" spans="1:23" ht="15" thickBot="1" x14ac:dyDescent="0.35">
      <c r="A4" s="17" t="s">
        <v>76</v>
      </c>
      <c r="B4" s="18">
        <v>0.15</v>
      </c>
      <c r="C4" s="19">
        <f t="shared" ref="C4:C67" si="0">IF(P4&lt;=$B$7,P4,"")</f>
        <v>0</v>
      </c>
      <c r="D4" s="20">
        <f ca="1">B11</f>
        <v>45846</v>
      </c>
      <c r="E4" s="21">
        <f>IF(O4=0,"погашено",IF(B9="Да",I4-H4,I4))</f>
        <v>-600</v>
      </c>
      <c r="F4" s="21"/>
      <c r="G4" s="22">
        <f>IF(O4=0,"погашено",IF(L4&gt;T4,L4-H4,IF(C4=$B$7,E4,IF(L4&gt;0,IF(L4-(-E4*$B$4*(K4-D4))&lt;0,0,L4-(-E4*$B$4*(K4-D4))),0))))</f>
        <v>0</v>
      </c>
      <c r="H4" s="21">
        <v>0</v>
      </c>
      <c r="I4" s="23">
        <f>IFERROR(IF($B$9="Да",-$B$3,-$B$3),-B3)</f>
        <v>-600</v>
      </c>
      <c r="J4" s="24">
        <f>IFERROR(IF($B$9="Да",-$B$3,-$B$3+$H$4),"")</f>
        <v>-600</v>
      </c>
      <c r="K4" s="25"/>
      <c r="L4" s="25"/>
      <c r="M4" s="26"/>
      <c r="N4" s="26"/>
      <c r="O4" s="3" t="s">
        <v>30</v>
      </c>
      <c r="P4" s="3">
        <v>0</v>
      </c>
      <c r="Q4" s="3">
        <v>10</v>
      </c>
      <c r="S4" s="27"/>
      <c r="V4" s="2">
        <v>5</v>
      </c>
      <c r="W4" s="2">
        <v>3</v>
      </c>
    </row>
    <row r="5" spans="1:23" ht="15" thickBot="1" x14ac:dyDescent="0.35">
      <c r="A5" s="28" t="s">
        <v>77</v>
      </c>
      <c r="B5" s="18">
        <v>0.03</v>
      </c>
      <c r="C5" s="19">
        <f t="shared" si="0"/>
        <v>1</v>
      </c>
      <c r="D5" s="29">
        <f ca="1">IF(C5&gt;$B$7,"погашено",IF(I4&gt;H4,K4+$B$2,IF(C5&lt;=$B$7,D4+$B$2-1,"")))</f>
        <v>45850</v>
      </c>
      <c r="E5" s="22">
        <f t="shared" ref="E5:E68" si="1">IF(C5&gt;$B$7,"погашено",E4+G4)</f>
        <v>-600</v>
      </c>
      <c r="F5" s="22"/>
      <c r="G5" s="22">
        <f ca="1">IF(O5=0,"погашено",IF(L5&gt;T5,L5-H5,IF(C5=$B$7,E5,IF(L5&gt;0,IF(L5-(-E5*$B$4*(K5-D5))&lt;0,0,L5-(-E5*$B$4*(K5-D5))),0))))</f>
        <v>0</v>
      </c>
      <c r="H5" s="30">
        <f ca="1">IF(O5=0,"погашено",IF(B9="Да",ROUND(-E5*$B$13*(D5-D4)+IF(AND(L5&gt;0,(-E5*$B$13*(K5-D5))&lt;L5),-E5*$B$13*(K5-D5),L5),2),ROUND(-$E$5*$B$13*(D5-D4)+IF(L5&gt;0,-E5*$B$13*(K5-D5),0),2)))+B3*B4</f>
        <v>90.72</v>
      </c>
      <c r="I5" s="31">
        <f t="shared" ref="I5:I68" ca="1" si="2">IF(O5=0,"погашено",IFERROR(G5+H5,""))</f>
        <v>90.72</v>
      </c>
      <c r="J5" s="32">
        <f t="shared" ref="J5:J68" ca="1" si="3">IF(O5=0,"погашено",IFERROR(ROUNDDOWN(G5+H5,2),""))</f>
        <v>90.72</v>
      </c>
      <c r="K5" s="25"/>
      <c r="L5" s="33"/>
      <c r="M5" s="26" t="str">
        <f>IF(C5=$B$7,IRR($J$4:J5,0.1)*12,"")</f>
        <v/>
      </c>
      <c r="N5" s="26" t="str">
        <f>IF(C5=$B$7,XIRR($J$4:J5,$D$4:D5,50),"")</f>
        <v/>
      </c>
      <c r="O5" s="3">
        <f>IFERROR(ROUNDDOWN(-E5,0),0)</f>
        <v>600</v>
      </c>
      <c r="P5" s="3">
        <v>1</v>
      </c>
      <c r="Q5" s="3">
        <v>15</v>
      </c>
      <c r="R5" s="34"/>
      <c r="S5" s="35"/>
      <c r="T5" s="36">
        <f t="shared" ref="T5:T68" ca="1" si="4">IF(O5=0,"погашено",IF(B9="Да",ROUND(-$E$5*$B$13*(D5-D4),2),ROUND(-$E$5*$B$4*(D5-D4),2)))+IF(L5&gt;0,-E5*$B$4*(K5-D5),0)</f>
        <v>360</v>
      </c>
      <c r="V5" s="2">
        <v>45</v>
      </c>
      <c r="W5" s="37">
        <v>3</v>
      </c>
    </row>
    <row r="6" spans="1:23" ht="15" thickBot="1" x14ac:dyDescent="0.35">
      <c r="A6" s="28" t="s">
        <v>78</v>
      </c>
      <c r="B6" s="18">
        <v>7.4999999999999997E-3</v>
      </c>
      <c r="C6" s="19">
        <f t="shared" ca="1" si="0"/>
        <v>2</v>
      </c>
      <c r="D6" s="38">
        <f t="shared" ref="D6:D69" ca="1" si="5">IF(C6&gt;$B$7,"погашено",IF(I5&gt;H5,K5+$B$2,IF(C6&lt;=$B$7,D5+$B$2,"")))</f>
        <v>45855</v>
      </c>
      <c r="E6" s="22">
        <f t="shared" ca="1" si="1"/>
        <v>-600</v>
      </c>
      <c r="F6" s="22"/>
      <c r="G6" s="39">
        <f t="shared" ref="G6:G69" ca="1" si="6">IF(O6=0,"погашено",IF(L6&gt;T6,L6-H6,IF(C6=$B$7,-E6,IF(L6&gt;0,IF(L6-(-E6*$B$4*(K6-D6))&lt;0,0,L6-(-E6*$B$4*(K6-D6))),0))))</f>
        <v>0</v>
      </c>
      <c r="H6" s="22">
        <f t="shared" ref="H6:H14" ca="1" si="7">IF(O6=0,"погашено",ROUND(IF(G5&gt;0,-E6*$B$6*(D6-K5),-E6*$B$6*(D6-D5))+IF(L6&gt;0,-E6*$B$6*(K6-D6),0)-IF(AND(L5&gt;0,G5=0),L5,0),2))</f>
        <v>22.5</v>
      </c>
      <c r="I6" s="31">
        <f t="shared" ca="1" si="2"/>
        <v>22.5</v>
      </c>
      <c r="J6" s="40">
        <f t="shared" ca="1" si="3"/>
        <v>22.5</v>
      </c>
      <c r="K6" s="25"/>
      <c r="L6" s="33"/>
      <c r="M6" s="26" t="str">
        <f ca="1">IF(C6=$B$7,IRR($J$4:J6,0.1)*12,"")</f>
        <v/>
      </c>
      <c r="N6" s="26" t="str">
        <f ca="1">IF(C6=$B$7,XIRR($J$4:J6,$D$4:D6,50),"")</f>
        <v/>
      </c>
      <c r="O6" s="3">
        <f t="shared" ref="O6:O69" ca="1" si="8">IFERROR(ROUNDDOWN(-E6,0),0)</f>
        <v>600</v>
      </c>
      <c r="P6" s="3">
        <f ca="1">IF(G5&gt;0,P5+2,P5+1)</f>
        <v>2</v>
      </c>
      <c r="R6" s="34"/>
      <c r="S6" s="35"/>
      <c r="T6" s="36">
        <f t="shared" ca="1" si="4"/>
        <v>450</v>
      </c>
      <c r="V6" s="2">
        <v>310</v>
      </c>
      <c r="W6" s="37">
        <v>0.67</v>
      </c>
    </row>
    <row r="7" spans="1:23" ht="15" customHeight="1" thickBot="1" x14ac:dyDescent="0.35">
      <c r="A7" s="5" t="s">
        <v>31</v>
      </c>
      <c r="B7" s="41">
        <f>ROUNDDOWN(365/B2,0)</f>
        <v>73</v>
      </c>
      <c r="C7" s="19">
        <f t="shared" ca="1" si="0"/>
        <v>3</v>
      </c>
      <c r="D7" s="38">
        <f t="shared" ca="1" si="5"/>
        <v>45860</v>
      </c>
      <c r="E7" s="22">
        <f t="shared" ca="1" si="1"/>
        <v>-600</v>
      </c>
      <c r="F7" s="22"/>
      <c r="G7" s="39">
        <f t="shared" ca="1" si="6"/>
        <v>0</v>
      </c>
      <c r="H7" s="22">
        <f t="shared" ca="1" si="7"/>
        <v>22.5</v>
      </c>
      <c r="I7" s="31">
        <f t="shared" ca="1" si="2"/>
        <v>22.5</v>
      </c>
      <c r="J7" s="40">
        <f t="shared" ca="1" si="3"/>
        <v>22.5</v>
      </c>
      <c r="K7" s="25"/>
      <c r="L7" s="33"/>
      <c r="M7" s="26" t="str">
        <f ca="1">IF(C7=$B$7,IRR($J$4:J7,0.1)*12,"")</f>
        <v/>
      </c>
      <c r="N7" s="26" t="str">
        <f ca="1">IF(C7=$B$7,XIRR($J$4:J7,$D$4:D7,50),"")</f>
        <v/>
      </c>
      <c r="O7" s="3">
        <f t="shared" ca="1" si="8"/>
        <v>600</v>
      </c>
      <c r="P7" s="3">
        <f t="shared" ref="P7:P70" ca="1" si="9">IF(G6&gt;0,P6+2,P6+1)</f>
        <v>3</v>
      </c>
      <c r="R7" s="34"/>
      <c r="S7" s="35"/>
      <c r="T7" s="36">
        <f t="shared" ca="1" si="4"/>
        <v>450</v>
      </c>
      <c r="V7" s="2">
        <v>360</v>
      </c>
      <c r="W7" s="42">
        <f>SUMPRODUCT(V4:V6,W4:W6)/V7</f>
        <v>0.99361111111111122</v>
      </c>
    </row>
    <row r="8" spans="1:23" ht="15" thickBot="1" x14ac:dyDescent="0.35">
      <c r="A8" s="43" t="s">
        <v>32</v>
      </c>
      <c r="B8" s="44">
        <f ca="1">B12-B11</f>
        <v>365</v>
      </c>
      <c r="C8" s="19">
        <f t="shared" ca="1" si="0"/>
        <v>4</v>
      </c>
      <c r="D8" s="38">
        <f t="shared" ca="1" si="5"/>
        <v>45865</v>
      </c>
      <c r="E8" s="22">
        <f t="shared" ca="1" si="1"/>
        <v>-600</v>
      </c>
      <c r="F8" s="22"/>
      <c r="G8" s="39">
        <f t="shared" ca="1" si="6"/>
        <v>0</v>
      </c>
      <c r="H8" s="22">
        <f t="shared" ca="1" si="7"/>
        <v>22.5</v>
      </c>
      <c r="I8" s="31">
        <f t="shared" ca="1" si="2"/>
        <v>22.5</v>
      </c>
      <c r="J8" s="40">
        <f t="shared" ca="1" si="3"/>
        <v>22.5</v>
      </c>
      <c r="K8" s="25"/>
      <c r="L8" s="33"/>
      <c r="M8" s="26" t="str">
        <f ca="1">IF(C8=$B$7,IRR($J$4:J8,0.1)*12,"")</f>
        <v/>
      </c>
      <c r="N8" s="26" t="str">
        <f ca="1">IF(C8=$B$7,XIRR($J$4:J8,$D$4:D8,50),"")</f>
        <v/>
      </c>
      <c r="O8" s="3">
        <f t="shared" ca="1" si="8"/>
        <v>600</v>
      </c>
      <c r="P8" s="3">
        <f t="shared" ca="1" si="9"/>
        <v>4</v>
      </c>
      <c r="R8" s="34"/>
      <c r="S8" s="35"/>
      <c r="T8" s="36">
        <f t="shared" ca="1" si="4"/>
        <v>450</v>
      </c>
      <c r="V8" s="2"/>
    </row>
    <row r="9" spans="1:23" ht="15" thickBot="1" x14ac:dyDescent="0.35">
      <c r="A9" s="45" t="s">
        <v>33</v>
      </c>
      <c r="B9" s="46" t="s">
        <v>30</v>
      </c>
      <c r="C9" s="19">
        <f t="shared" ca="1" si="0"/>
        <v>5</v>
      </c>
      <c r="D9" s="38">
        <f t="shared" ca="1" si="5"/>
        <v>45870</v>
      </c>
      <c r="E9" s="22">
        <f t="shared" ca="1" si="1"/>
        <v>-600</v>
      </c>
      <c r="F9" s="22"/>
      <c r="G9" s="39">
        <f t="shared" ca="1" si="6"/>
        <v>0</v>
      </c>
      <c r="H9" s="22">
        <f t="shared" ca="1" si="7"/>
        <v>22.5</v>
      </c>
      <c r="I9" s="31">
        <f t="shared" ca="1" si="2"/>
        <v>22.5</v>
      </c>
      <c r="J9" s="40">
        <f t="shared" ca="1" si="3"/>
        <v>22.5</v>
      </c>
      <c r="K9" s="25"/>
      <c r="L9" s="33"/>
      <c r="M9" s="26" t="str">
        <f ca="1">IF(C9=$B$7,IRR($J$4:J9,0.1)*12,"")</f>
        <v/>
      </c>
      <c r="N9" s="26" t="str">
        <f ca="1">IF(C9=$B$7,XIRR($J$4:J9,$D$4:D9,50),"")</f>
        <v/>
      </c>
      <c r="O9" s="3">
        <f t="shared" ca="1" si="8"/>
        <v>600</v>
      </c>
      <c r="P9" s="3">
        <f t="shared" ca="1" si="9"/>
        <v>5</v>
      </c>
      <c r="R9" s="34"/>
      <c r="S9" s="35"/>
      <c r="T9" s="36">
        <f t="shared" ca="1" si="4"/>
        <v>450</v>
      </c>
      <c r="V9" s="4" t="s">
        <v>34</v>
      </c>
    </row>
    <row r="10" spans="1:23" ht="15" customHeight="1" thickBot="1" x14ac:dyDescent="0.35">
      <c r="A10" s="47" t="s">
        <v>35</v>
      </c>
      <c r="B10" s="48">
        <f>'Калькулятор сайт'!C16</f>
        <v>0.99</v>
      </c>
      <c r="C10" s="19">
        <f t="shared" ca="1" si="0"/>
        <v>6</v>
      </c>
      <c r="D10" s="38">
        <f t="shared" ca="1" si="5"/>
        <v>45875</v>
      </c>
      <c r="E10" s="22">
        <f t="shared" ca="1" si="1"/>
        <v>-600</v>
      </c>
      <c r="F10" s="22"/>
      <c r="G10" s="39">
        <f t="shared" ca="1" si="6"/>
        <v>0</v>
      </c>
      <c r="H10" s="22">
        <f t="shared" ca="1" si="7"/>
        <v>22.5</v>
      </c>
      <c r="I10" s="31">
        <f t="shared" ca="1" si="2"/>
        <v>22.5</v>
      </c>
      <c r="J10" s="40">
        <f t="shared" ca="1" si="3"/>
        <v>22.5</v>
      </c>
      <c r="K10" s="25"/>
      <c r="L10" s="33"/>
      <c r="M10" s="26" t="str">
        <f ca="1">IF(C10=$B$7,IRR($J$4:J10,0.1)*12,"")</f>
        <v/>
      </c>
      <c r="N10" s="26" t="str">
        <f ca="1">IF(C10=$B$7,XIRR($J$4:J10,$D$4:D10,50),"")</f>
        <v/>
      </c>
      <c r="O10" s="3">
        <f t="shared" ca="1" si="8"/>
        <v>600</v>
      </c>
      <c r="P10" s="3">
        <f t="shared" ca="1" si="9"/>
        <v>6</v>
      </c>
      <c r="R10" s="34"/>
      <c r="S10" s="35"/>
      <c r="T10" s="36">
        <f t="shared" ca="1" si="4"/>
        <v>450</v>
      </c>
      <c r="V10" s="2">
        <v>10</v>
      </c>
      <c r="W10" s="2">
        <v>3</v>
      </c>
    </row>
    <row r="11" spans="1:23" ht="16.2" customHeight="1" thickBot="1" x14ac:dyDescent="0.35">
      <c r="A11" s="5" t="s">
        <v>36</v>
      </c>
      <c r="B11" s="49">
        <f ca="1">TODAY()</f>
        <v>45846</v>
      </c>
      <c r="C11" s="19">
        <f t="shared" ca="1" si="0"/>
        <v>7</v>
      </c>
      <c r="D11" s="38">
        <f t="shared" ca="1" si="5"/>
        <v>45880</v>
      </c>
      <c r="E11" s="22">
        <f t="shared" ca="1" si="1"/>
        <v>-600</v>
      </c>
      <c r="F11" s="22"/>
      <c r="G11" s="39">
        <f t="shared" ca="1" si="6"/>
        <v>0</v>
      </c>
      <c r="H11" s="22">
        <f t="shared" ca="1" si="7"/>
        <v>22.5</v>
      </c>
      <c r="I11" s="31">
        <f t="shared" ca="1" si="2"/>
        <v>22.5</v>
      </c>
      <c r="J11" s="40">
        <f t="shared" ca="1" si="3"/>
        <v>22.5</v>
      </c>
      <c r="K11" s="25"/>
      <c r="L11" s="33"/>
      <c r="M11" s="26" t="str">
        <f ca="1">IF(C11=$B$7,IRR($J$4:J11,0.1)*12,"")</f>
        <v/>
      </c>
      <c r="N11" s="26" t="str">
        <f ca="1">IF(C11=$B$7,XIRR($J$4:J11,$D$4:D11,50),"")</f>
        <v/>
      </c>
      <c r="O11" s="3">
        <f t="shared" ca="1" si="8"/>
        <v>600</v>
      </c>
      <c r="P11" s="3">
        <f t="shared" ca="1" si="9"/>
        <v>7</v>
      </c>
      <c r="R11" s="34"/>
      <c r="S11" s="35"/>
      <c r="T11" s="36">
        <f t="shared" ca="1" si="4"/>
        <v>450</v>
      </c>
      <c r="V11" s="2">
        <v>90</v>
      </c>
      <c r="W11" s="37">
        <v>3</v>
      </c>
    </row>
    <row r="12" spans="1:23" ht="15" thickBot="1" x14ac:dyDescent="0.35">
      <c r="A12" s="5" t="s">
        <v>37</v>
      </c>
      <c r="B12" s="50">
        <f ca="1">B11+B15-B16</f>
        <v>46211</v>
      </c>
      <c r="C12" s="51">
        <f t="shared" ca="1" si="0"/>
        <v>8</v>
      </c>
      <c r="D12" s="38">
        <f t="shared" ca="1" si="5"/>
        <v>45885</v>
      </c>
      <c r="E12" s="22">
        <f t="shared" ca="1" si="1"/>
        <v>-600</v>
      </c>
      <c r="F12" s="22"/>
      <c r="G12" s="39">
        <f t="shared" ca="1" si="6"/>
        <v>0</v>
      </c>
      <c r="H12" s="22">
        <f t="shared" ca="1" si="7"/>
        <v>22.5</v>
      </c>
      <c r="I12" s="31">
        <f t="shared" ca="1" si="2"/>
        <v>22.5</v>
      </c>
      <c r="J12" s="40">
        <f t="shared" ca="1" si="3"/>
        <v>22.5</v>
      </c>
      <c r="K12" s="25"/>
      <c r="L12" s="33"/>
      <c r="M12" s="26" t="str">
        <f ca="1">IF(C12=$B$7,IRR($J$4:J12,0.1)*12,"")</f>
        <v/>
      </c>
      <c r="N12" s="26" t="str">
        <f ca="1">IF(C12=$B$7,XIRR($J$4:J12,$D$4:D12,50),"")</f>
        <v/>
      </c>
      <c r="O12" s="3">
        <f t="shared" ca="1" si="8"/>
        <v>600</v>
      </c>
      <c r="P12" s="3">
        <f t="shared" ca="1" si="9"/>
        <v>8</v>
      </c>
      <c r="R12" s="34"/>
      <c r="S12" s="52"/>
      <c r="T12" s="36">
        <f t="shared" ca="1" si="4"/>
        <v>450</v>
      </c>
      <c r="V12" s="2">
        <v>260</v>
      </c>
      <c r="W12" s="37">
        <v>0.23</v>
      </c>
    </row>
    <row r="13" spans="1:23" ht="15.45" customHeight="1" thickBot="1" x14ac:dyDescent="0.35">
      <c r="A13" s="28" t="s">
        <v>38</v>
      </c>
      <c r="B13" s="53">
        <f>IF(B9="да",0.01%,B5-(B5*B10))</f>
        <v>3.0000000000000165E-4</v>
      </c>
      <c r="C13" s="51">
        <f t="shared" ca="1" si="0"/>
        <v>9</v>
      </c>
      <c r="D13" s="38">
        <f t="shared" ca="1" si="5"/>
        <v>45890</v>
      </c>
      <c r="E13" s="22">
        <f t="shared" ca="1" si="1"/>
        <v>-600</v>
      </c>
      <c r="F13" s="22"/>
      <c r="G13" s="39">
        <f t="shared" ca="1" si="6"/>
        <v>0</v>
      </c>
      <c r="H13" s="22">
        <f t="shared" ca="1" si="7"/>
        <v>22.5</v>
      </c>
      <c r="I13" s="31">
        <f t="shared" ca="1" si="2"/>
        <v>22.5</v>
      </c>
      <c r="J13" s="40">
        <f t="shared" ca="1" si="3"/>
        <v>22.5</v>
      </c>
      <c r="K13" s="25"/>
      <c r="L13" s="33"/>
      <c r="M13" s="26" t="str">
        <f ca="1">IF(C13=$B$7,IRR($J$4:J13,0.1)*12,"")</f>
        <v/>
      </c>
      <c r="N13" s="26" t="str">
        <f ca="1">IF(C13=$B$7,XIRR($J$4:J13,$D$4:D13,50),"")</f>
        <v/>
      </c>
      <c r="O13" s="3">
        <f t="shared" ca="1" si="8"/>
        <v>600</v>
      </c>
      <c r="P13" s="3">
        <f t="shared" ca="1" si="9"/>
        <v>9</v>
      </c>
      <c r="R13" s="34"/>
      <c r="S13" s="52"/>
      <c r="T13" s="36">
        <f t="shared" ca="1" si="4"/>
        <v>450</v>
      </c>
      <c r="V13" s="2">
        <v>360</v>
      </c>
      <c r="W13" s="42">
        <f>SUMPRODUCT(V10:V12,W10:W12)/V13</f>
        <v>0.99944444444444447</v>
      </c>
    </row>
    <row r="14" spans="1:23" ht="15" thickBot="1" x14ac:dyDescent="0.35">
      <c r="A14" s="54"/>
      <c r="B14" s="55"/>
      <c r="C14" s="51">
        <f t="shared" ca="1" si="0"/>
        <v>10</v>
      </c>
      <c r="D14" s="38">
        <f t="shared" ca="1" si="5"/>
        <v>45895</v>
      </c>
      <c r="E14" s="22">
        <f t="shared" ca="1" si="1"/>
        <v>-600</v>
      </c>
      <c r="F14" s="22"/>
      <c r="G14" s="39">
        <f t="shared" ca="1" si="6"/>
        <v>0</v>
      </c>
      <c r="H14" s="22">
        <f t="shared" ca="1" si="7"/>
        <v>22.5</v>
      </c>
      <c r="I14" s="31">
        <f t="shared" ca="1" si="2"/>
        <v>22.5</v>
      </c>
      <c r="J14" s="40">
        <f t="shared" ca="1" si="3"/>
        <v>22.5</v>
      </c>
      <c r="K14" s="25"/>
      <c r="L14" s="33"/>
      <c r="M14" s="26" t="str">
        <f ca="1">IF(C14=$B$7,IRR($J$4:J14,0.1)*12,"")</f>
        <v/>
      </c>
      <c r="N14" s="26" t="str">
        <f ca="1">IF(C14=$B$7,XIRR($J$4:J14,$D$4:D14,50),"")</f>
        <v/>
      </c>
      <c r="O14" s="3">
        <f t="shared" ca="1" si="8"/>
        <v>600</v>
      </c>
      <c r="P14" s="3">
        <f t="shared" ca="1" si="9"/>
        <v>10</v>
      </c>
      <c r="R14" s="34"/>
      <c r="S14" s="52"/>
      <c r="T14" s="36">
        <f t="shared" ca="1" si="4"/>
        <v>450</v>
      </c>
    </row>
    <row r="15" spans="1:23" ht="15" thickBot="1" x14ac:dyDescent="0.35">
      <c r="A15" s="56">
        <f ca="1">B11+B7*B2</f>
        <v>46211</v>
      </c>
      <c r="B15" s="57">
        <f>B2*B7</f>
        <v>365</v>
      </c>
      <c r="C15" s="51">
        <f t="shared" ca="1" si="0"/>
        <v>11</v>
      </c>
      <c r="D15" s="38">
        <f t="shared" ca="1" si="5"/>
        <v>45900</v>
      </c>
      <c r="E15" s="22">
        <f t="shared" ca="1" si="1"/>
        <v>-600</v>
      </c>
      <c r="F15" s="22"/>
      <c r="G15" s="39">
        <f t="shared" ca="1" si="6"/>
        <v>0</v>
      </c>
      <c r="H15" s="22">
        <f t="shared" ref="H15:H77" ca="1" si="10">IF(O15=0,"погашено",ROUND(IF(G14&gt;0,-E15*$B$6*(D15-K14),-E15*$B$6*(D15-D14))+IF(L15&gt;0,-E15*$B$6*(K15-D15),0)-IF(AND(L14&gt;0,G14=0),L14,0),2))</f>
        <v>22.5</v>
      </c>
      <c r="I15" s="31">
        <f t="shared" ca="1" si="2"/>
        <v>22.5</v>
      </c>
      <c r="J15" s="40">
        <f t="shared" ca="1" si="3"/>
        <v>22.5</v>
      </c>
      <c r="K15" s="25"/>
      <c r="L15" s="33"/>
      <c r="M15" s="26" t="str">
        <f ca="1">IF(C15=$B$7,IRR($J$4:J15,0.1)*12,"")</f>
        <v/>
      </c>
      <c r="N15" s="26" t="str">
        <f ca="1">IF(C15=$B$7,XIRR($J$4:J15,$D$4:D15,50),"")</f>
        <v/>
      </c>
      <c r="O15" s="3">
        <f t="shared" ca="1" si="8"/>
        <v>600</v>
      </c>
      <c r="P15" s="3">
        <f t="shared" ca="1" si="9"/>
        <v>11</v>
      </c>
      <c r="R15" s="34"/>
      <c r="S15" s="52"/>
      <c r="T15" s="36">
        <f t="shared" ca="1" si="4"/>
        <v>450</v>
      </c>
      <c r="V15" s="4" t="s">
        <v>39</v>
      </c>
    </row>
    <row r="16" spans="1:23" ht="15" thickBot="1" x14ac:dyDescent="0.35">
      <c r="A16" s="58"/>
      <c r="B16" s="59">
        <v>0</v>
      </c>
      <c r="C16" s="51">
        <f t="shared" ca="1" si="0"/>
        <v>12</v>
      </c>
      <c r="D16" s="38">
        <f t="shared" ca="1" si="5"/>
        <v>45905</v>
      </c>
      <c r="E16" s="22">
        <f t="shared" ca="1" si="1"/>
        <v>-600</v>
      </c>
      <c r="F16" s="22"/>
      <c r="G16" s="39">
        <f t="shared" ca="1" si="6"/>
        <v>0</v>
      </c>
      <c r="H16" s="22">
        <f t="shared" ca="1" si="10"/>
        <v>22.5</v>
      </c>
      <c r="I16" s="31">
        <f t="shared" ca="1" si="2"/>
        <v>22.5</v>
      </c>
      <c r="J16" s="40">
        <f t="shared" ca="1" si="3"/>
        <v>22.5</v>
      </c>
      <c r="K16" s="60"/>
      <c r="L16" s="33"/>
      <c r="M16" s="26" t="str">
        <f ca="1">IF(C16=$B$7,IRR($J$4:J16,0.1)*12,"")</f>
        <v/>
      </c>
      <c r="N16" s="61" t="str">
        <f ca="1">IF(C16=$B$7,XIRR($J$4:J16,$D$4:D16,50),"")</f>
        <v/>
      </c>
      <c r="O16" s="3">
        <f t="shared" ca="1" si="8"/>
        <v>600</v>
      </c>
      <c r="P16" s="3">
        <f t="shared" ca="1" si="9"/>
        <v>12</v>
      </c>
      <c r="R16" s="34"/>
      <c r="S16" s="52"/>
      <c r="T16" s="36">
        <f t="shared" ca="1" si="4"/>
        <v>450</v>
      </c>
      <c r="V16" s="2">
        <v>15</v>
      </c>
      <c r="W16" s="2">
        <v>2.25</v>
      </c>
    </row>
    <row r="17" spans="1:23" ht="15" outlineLevel="1" thickBot="1" x14ac:dyDescent="0.35">
      <c r="A17" s="62"/>
      <c r="B17" s="63"/>
      <c r="C17" s="51">
        <f t="shared" ca="1" si="0"/>
        <v>13</v>
      </c>
      <c r="D17" s="38">
        <f t="shared" ca="1" si="5"/>
        <v>45910</v>
      </c>
      <c r="E17" s="22">
        <f t="shared" ca="1" si="1"/>
        <v>-600</v>
      </c>
      <c r="F17" s="22"/>
      <c r="G17" s="39">
        <f t="shared" ca="1" si="6"/>
        <v>0</v>
      </c>
      <c r="H17" s="22">
        <f t="shared" ca="1" si="10"/>
        <v>22.5</v>
      </c>
      <c r="I17" s="31">
        <f t="shared" ca="1" si="2"/>
        <v>22.5</v>
      </c>
      <c r="J17" s="40">
        <f t="shared" ca="1" si="3"/>
        <v>22.5</v>
      </c>
      <c r="K17" s="60"/>
      <c r="L17" s="64"/>
      <c r="M17" s="26" t="str">
        <f ca="1">IF(C17=$B$7,IRR($J$4:J17,0.1)*12,"")</f>
        <v/>
      </c>
      <c r="N17" s="61" t="str">
        <f ca="1">IF(C17=$B$7,XIRR($J$4:J17,$D$4:D17,50),"")</f>
        <v/>
      </c>
      <c r="O17" s="3">
        <f t="shared" ca="1" si="8"/>
        <v>600</v>
      </c>
      <c r="P17" s="3">
        <f t="shared" ca="1" si="9"/>
        <v>13</v>
      </c>
      <c r="T17" s="36">
        <f t="shared" ca="1" si="4"/>
        <v>450</v>
      </c>
      <c r="V17" s="2">
        <v>135</v>
      </c>
      <c r="W17" s="37">
        <v>2.25</v>
      </c>
    </row>
    <row r="18" spans="1:23" ht="15" outlineLevel="1" thickBot="1" x14ac:dyDescent="0.35">
      <c r="A18" s="54"/>
      <c r="B18" s="55"/>
      <c r="C18" s="51">
        <f t="shared" ca="1" si="0"/>
        <v>14</v>
      </c>
      <c r="D18" s="38">
        <f t="shared" ca="1" si="5"/>
        <v>45915</v>
      </c>
      <c r="E18" s="22">
        <f t="shared" ca="1" si="1"/>
        <v>-600</v>
      </c>
      <c r="F18" s="22"/>
      <c r="G18" s="39">
        <f t="shared" ca="1" si="6"/>
        <v>0</v>
      </c>
      <c r="H18" s="22">
        <f t="shared" ca="1" si="10"/>
        <v>22.5</v>
      </c>
      <c r="I18" s="31">
        <f t="shared" ca="1" si="2"/>
        <v>22.5</v>
      </c>
      <c r="J18" s="40">
        <f t="shared" ca="1" si="3"/>
        <v>22.5</v>
      </c>
      <c r="K18" s="60"/>
      <c r="L18" s="64"/>
      <c r="M18" s="26" t="str">
        <f ca="1">IF(C18=$B$7,IRR($J$4:J18,0.1)*12,"")</f>
        <v/>
      </c>
      <c r="N18" s="61" t="str">
        <f ca="1">IF(C18=$B$7,XIRR($J$4:J18,$D$4:D18,50),"")</f>
        <v/>
      </c>
      <c r="O18" s="3">
        <f t="shared" ca="1" si="8"/>
        <v>600</v>
      </c>
      <c r="P18" s="3">
        <f t="shared" ca="1" si="9"/>
        <v>14</v>
      </c>
      <c r="T18" s="36">
        <f t="shared" ca="1" si="4"/>
        <v>450</v>
      </c>
      <c r="V18" s="2">
        <v>210</v>
      </c>
      <c r="W18" s="37">
        <v>0.1</v>
      </c>
    </row>
    <row r="19" spans="1:23" ht="15" outlineLevel="1" thickBot="1" x14ac:dyDescent="0.35">
      <c r="A19" s="54"/>
      <c r="B19" s="55"/>
      <c r="C19" s="51">
        <f t="shared" ca="1" si="0"/>
        <v>15</v>
      </c>
      <c r="D19" s="38">
        <f t="shared" ca="1" si="5"/>
        <v>45920</v>
      </c>
      <c r="E19" s="22">
        <f t="shared" ca="1" si="1"/>
        <v>-600</v>
      </c>
      <c r="F19" s="22"/>
      <c r="G19" s="39">
        <f t="shared" ca="1" si="6"/>
        <v>0</v>
      </c>
      <c r="H19" s="22">
        <f t="shared" ca="1" si="10"/>
        <v>22.5</v>
      </c>
      <c r="I19" s="31">
        <f t="shared" ca="1" si="2"/>
        <v>22.5</v>
      </c>
      <c r="J19" s="40">
        <f t="shared" ca="1" si="3"/>
        <v>22.5</v>
      </c>
      <c r="K19" s="60"/>
      <c r="L19" s="64"/>
      <c r="M19" s="26" t="str">
        <f ca="1">IF(C19=$B$7,IRR($J$4:J19,0.1)*12,"")</f>
        <v/>
      </c>
      <c r="N19" s="61" t="str">
        <f ca="1">IF(C19=$B$7,XIRR($J$4:J19,$D$4:D19,50),"")</f>
        <v/>
      </c>
      <c r="O19" s="3">
        <f t="shared" ca="1" si="8"/>
        <v>600</v>
      </c>
      <c r="P19" s="3">
        <f t="shared" ca="1" si="9"/>
        <v>15</v>
      </c>
      <c r="T19" s="36">
        <f t="shared" ca="1" si="4"/>
        <v>450</v>
      </c>
      <c r="V19" s="2">
        <v>360</v>
      </c>
      <c r="W19" s="42">
        <f>SUMPRODUCT(V16:V18,W16:W18)/V19</f>
        <v>0.99583333333333335</v>
      </c>
    </row>
    <row r="20" spans="1:23" ht="15" outlineLevel="1" thickBot="1" x14ac:dyDescent="0.35">
      <c r="A20" s="54"/>
      <c r="B20" s="55"/>
      <c r="C20" s="51">
        <f t="shared" ca="1" si="0"/>
        <v>16</v>
      </c>
      <c r="D20" s="38">
        <f t="shared" ca="1" si="5"/>
        <v>45925</v>
      </c>
      <c r="E20" s="22">
        <f t="shared" ca="1" si="1"/>
        <v>-600</v>
      </c>
      <c r="F20" s="22"/>
      <c r="G20" s="39">
        <f t="shared" ca="1" si="6"/>
        <v>0</v>
      </c>
      <c r="H20" s="22">
        <f t="shared" ca="1" si="10"/>
        <v>22.5</v>
      </c>
      <c r="I20" s="31">
        <f t="shared" ca="1" si="2"/>
        <v>22.5</v>
      </c>
      <c r="J20" s="40">
        <f t="shared" ca="1" si="3"/>
        <v>22.5</v>
      </c>
      <c r="K20" s="60"/>
      <c r="L20" s="64"/>
      <c r="M20" s="26" t="str">
        <f ca="1">IF(C20=$B$7,IRR($J$4:J20,0.1)*12,"")</f>
        <v/>
      </c>
      <c r="N20" s="61" t="str">
        <f ca="1">IF(C20=$B$7,XIRR($J$4:J20,$D$4:D20,50),"")</f>
        <v/>
      </c>
      <c r="O20" s="3">
        <f t="shared" ca="1" si="8"/>
        <v>600</v>
      </c>
      <c r="P20" s="3">
        <f t="shared" ca="1" si="9"/>
        <v>16</v>
      </c>
      <c r="T20" s="36">
        <f t="shared" ca="1" si="4"/>
        <v>450</v>
      </c>
    </row>
    <row r="21" spans="1:23" ht="15" outlineLevel="1" thickBot="1" x14ac:dyDescent="0.35">
      <c r="A21" s="54"/>
      <c r="B21" s="55"/>
      <c r="C21" s="51">
        <f t="shared" ca="1" si="0"/>
        <v>17</v>
      </c>
      <c r="D21" s="38">
        <f t="shared" ca="1" si="5"/>
        <v>45930</v>
      </c>
      <c r="E21" s="22">
        <f t="shared" ca="1" si="1"/>
        <v>-600</v>
      </c>
      <c r="F21" s="22"/>
      <c r="G21" s="39">
        <f t="shared" ca="1" si="6"/>
        <v>0</v>
      </c>
      <c r="H21" s="22">
        <f t="shared" ca="1" si="10"/>
        <v>22.5</v>
      </c>
      <c r="I21" s="31">
        <f t="shared" ca="1" si="2"/>
        <v>22.5</v>
      </c>
      <c r="J21" s="40">
        <f t="shared" ca="1" si="3"/>
        <v>22.5</v>
      </c>
      <c r="K21" s="60"/>
      <c r="L21" s="64"/>
      <c r="M21" s="26" t="str">
        <f ca="1">IF(C21=$B$7,IRR($J$4:J21,0.1)*12,"")</f>
        <v/>
      </c>
      <c r="N21" s="61" t="str">
        <f ca="1">IF(C21=$B$7,XIRR($J$4:J21,$D$4:D21,50),"")</f>
        <v/>
      </c>
      <c r="O21" s="3">
        <f t="shared" ca="1" si="8"/>
        <v>600</v>
      </c>
      <c r="P21" s="3">
        <f t="shared" ca="1" si="9"/>
        <v>17</v>
      </c>
      <c r="T21" s="36">
        <f t="shared" ca="1" si="4"/>
        <v>450</v>
      </c>
    </row>
    <row r="22" spans="1:23" ht="15" outlineLevel="1" thickBot="1" x14ac:dyDescent="0.35">
      <c r="A22" s="65"/>
      <c r="B22" s="66"/>
      <c r="C22" s="51">
        <f t="shared" ca="1" si="0"/>
        <v>18</v>
      </c>
      <c r="D22" s="38">
        <f t="shared" ca="1" si="5"/>
        <v>45935</v>
      </c>
      <c r="E22" s="22">
        <f t="shared" ca="1" si="1"/>
        <v>-600</v>
      </c>
      <c r="F22" s="22"/>
      <c r="G22" s="39">
        <f t="shared" ca="1" si="6"/>
        <v>0</v>
      </c>
      <c r="H22" s="22">
        <f t="shared" ca="1" si="10"/>
        <v>22.5</v>
      </c>
      <c r="I22" s="31">
        <f t="shared" ca="1" si="2"/>
        <v>22.5</v>
      </c>
      <c r="J22" s="40">
        <f t="shared" ca="1" si="3"/>
        <v>22.5</v>
      </c>
      <c r="K22" s="60"/>
      <c r="L22" s="64"/>
      <c r="M22" s="26" t="str">
        <f ca="1">IF(C22=$B$7,IRR($J$4:J22,0.1)*12,"")</f>
        <v/>
      </c>
      <c r="N22" s="61" t="str">
        <f ca="1">IF(C22=$B$7,XIRR($J$4:J22,$D$4:D22,50),"")</f>
        <v/>
      </c>
      <c r="O22" s="3">
        <f t="shared" ca="1" si="8"/>
        <v>600</v>
      </c>
      <c r="P22" s="3">
        <f t="shared" ca="1" si="9"/>
        <v>18</v>
      </c>
      <c r="T22" s="36">
        <f t="shared" ca="1" si="4"/>
        <v>450</v>
      </c>
    </row>
    <row r="23" spans="1:23" ht="15" outlineLevel="1" thickBot="1" x14ac:dyDescent="0.35">
      <c r="A23" s="65"/>
      <c r="B23" s="66"/>
      <c r="C23" s="51">
        <f t="shared" ca="1" si="0"/>
        <v>19</v>
      </c>
      <c r="D23" s="38">
        <f t="shared" ca="1" si="5"/>
        <v>45940</v>
      </c>
      <c r="E23" s="22">
        <f t="shared" ca="1" si="1"/>
        <v>-600</v>
      </c>
      <c r="F23" s="22"/>
      <c r="G23" s="39">
        <f t="shared" ca="1" si="6"/>
        <v>0</v>
      </c>
      <c r="H23" s="22">
        <f t="shared" ca="1" si="10"/>
        <v>22.5</v>
      </c>
      <c r="I23" s="31">
        <f t="shared" ca="1" si="2"/>
        <v>22.5</v>
      </c>
      <c r="J23" s="40">
        <f t="shared" ca="1" si="3"/>
        <v>22.5</v>
      </c>
      <c r="K23" s="60"/>
      <c r="L23" s="64"/>
      <c r="M23" s="26" t="str">
        <f ca="1">IF(C23=$B$7,IRR($J$4:J23,0.1)*12,"")</f>
        <v/>
      </c>
      <c r="N23" s="61" t="str">
        <f ca="1">IF(C23=$B$7,XIRR($J$4:J23,$D$4:D23,50),"")</f>
        <v/>
      </c>
      <c r="O23" s="3">
        <f t="shared" ca="1" si="8"/>
        <v>600</v>
      </c>
      <c r="P23" s="3">
        <f t="shared" ca="1" si="9"/>
        <v>19</v>
      </c>
      <c r="T23" s="36">
        <f t="shared" ca="1" si="4"/>
        <v>450</v>
      </c>
    </row>
    <row r="24" spans="1:23" ht="15" outlineLevel="1" thickBot="1" x14ac:dyDescent="0.35">
      <c r="A24" s="65"/>
      <c r="B24" s="66"/>
      <c r="C24" s="51">
        <f t="shared" ca="1" si="0"/>
        <v>20</v>
      </c>
      <c r="D24" s="38">
        <f t="shared" ca="1" si="5"/>
        <v>45945</v>
      </c>
      <c r="E24" s="22">
        <f t="shared" ca="1" si="1"/>
        <v>-600</v>
      </c>
      <c r="F24" s="22"/>
      <c r="G24" s="39">
        <f t="shared" ca="1" si="6"/>
        <v>0</v>
      </c>
      <c r="H24" s="22">
        <f t="shared" ca="1" si="10"/>
        <v>22.5</v>
      </c>
      <c r="I24" s="31">
        <f t="shared" ca="1" si="2"/>
        <v>22.5</v>
      </c>
      <c r="J24" s="40">
        <f t="shared" ca="1" si="3"/>
        <v>22.5</v>
      </c>
      <c r="K24" s="60"/>
      <c r="L24" s="64"/>
      <c r="M24" s="26" t="str">
        <f ca="1">IF(C24=$B$7,IRR($J$4:J24,0.1)*12,"")</f>
        <v/>
      </c>
      <c r="N24" s="61" t="str">
        <f ca="1">IF(C24=$B$7,XIRR($J$4:J24,$D$4:D24,50),"")</f>
        <v/>
      </c>
      <c r="O24" s="3">
        <f t="shared" ca="1" si="8"/>
        <v>600</v>
      </c>
      <c r="P24" s="3">
        <f t="shared" ca="1" si="9"/>
        <v>20</v>
      </c>
      <c r="T24" s="36">
        <f t="shared" ca="1" si="4"/>
        <v>450</v>
      </c>
    </row>
    <row r="25" spans="1:23" ht="15" outlineLevel="1" thickBot="1" x14ac:dyDescent="0.35">
      <c r="A25" s="65"/>
      <c r="B25" s="66"/>
      <c r="C25" s="51">
        <f t="shared" ca="1" si="0"/>
        <v>21</v>
      </c>
      <c r="D25" s="38">
        <f t="shared" ca="1" si="5"/>
        <v>45950</v>
      </c>
      <c r="E25" s="22">
        <f t="shared" ca="1" si="1"/>
        <v>-600</v>
      </c>
      <c r="F25" s="22"/>
      <c r="G25" s="39">
        <f t="shared" ca="1" si="6"/>
        <v>0</v>
      </c>
      <c r="H25" s="22">
        <f t="shared" ca="1" si="10"/>
        <v>22.5</v>
      </c>
      <c r="I25" s="31">
        <f t="shared" ca="1" si="2"/>
        <v>22.5</v>
      </c>
      <c r="J25" s="40">
        <f t="shared" ca="1" si="3"/>
        <v>22.5</v>
      </c>
      <c r="K25" s="60"/>
      <c r="L25" s="64"/>
      <c r="M25" s="26" t="str">
        <f ca="1">IF(C25=$B$7,IRR($J$4:J25,0.1)*12,"")</f>
        <v/>
      </c>
      <c r="N25" s="61" t="str">
        <f ca="1">IF(C25=$B$7,XIRR($J$4:J25,$D$4:D25,50),"")</f>
        <v/>
      </c>
      <c r="O25" s="3">
        <f t="shared" ca="1" si="8"/>
        <v>600</v>
      </c>
      <c r="P25" s="3">
        <f t="shared" ca="1" si="9"/>
        <v>21</v>
      </c>
      <c r="T25" s="36">
        <f t="shared" ca="1" si="4"/>
        <v>450</v>
      </c>
    </row>
    <row r="26" spans="1:23" ht="15" outlineLevel="1" thickBot="1" x14ac:dyDescent="0.35">
      <c r="A26" s="65"/>
      <c r="B26" s="66"/>
      <c r="C26" s="51">
        <f t="shared" ca="1" si="0"/>
        <v>22</v>
      </c>
      <c r="D26" s="38">
        <f t="shared" ca="1" si="5"/>
        <v>45955</v>
      </c>
      <c r="E26" s="22">
        <f t="shared" ca="1" si="1"/>
        <v>-600</v>
      </c>
      <c r="F26" s="22"/>
      <c r="G26" s="39">
        <f t="shared" ca="1" si="6"/>
        <v>0</v>
      </c>
      <c r="H26" s="22">
        <f t="shared" ca="1" si="10"/>
        <v>22.5</v>
      </c>
      <c r="I26" s="31">
        <f t="shared" ca="1" si="2"/>
        <v>22.5</v>
      </c>
      <c r="J26" s="40">
        <f t="shared" ca="1" si="3"/>
        <v>22.5</v>
      </c>
      <c r="K26" s="60"/>
      <c r="L26" s="64"/>
      <c r="M26" s="26" t="str">
        <f ca="1">IF(C26=$B$7,IRR($J$4:J26,0.1)*12,"")</f>
        <v/>
      </c>
      <c r="N26" s="61" t="str">
        <f ca="1">IF(C26=$B$7,XIRR($J$4:J26,$D$4:D26,50),"")</f>
        <v/>
      </c>
      <c r="O26" s="3">
        <f t="shared" ca="1" si="8"/>
        <v>600</v>
      </c>
      <c r="P26" s="3">
        <f t="shared" ca="1" si="9"/>
        <v>22</v>
      </c>
      <c r="T26" s="36">
        <f t="shared" ca="1" si="4"/>
        <v>450</v>
      </c>
    </row>
    <row r="27" spans="1:23" ht="15" outlineLevel="1" thickBot="1" x14ac:dyDescent="0.35">
      <c r="A27" s="65"/>
      <c r="B27" s="66"/>
      <c r="C27" s="51">
        <f t="shared" ca="1" si="0"/>
        <v>23</v>
      </c>
      <c r="D27" s="38">
        <f t="shared" ca="1" si="5"/>
        <v>45960</v>
      </c>
      <c r="E27" s="22">
        <f t="shared" ca="1" si="1"/>
        <v>-600</v>
      </c>
      <c r="F27" s="22"/>
      <c r="G27" s="39">
        <f t="shared" ca="1" si="6"/>
        <v>0</v>
      </c>
      <c r="H27" s="22">
        <f t="shared" ca="1" si="10"/>
        <v>22.5</v>
      </c>
      <c r="I27" s="31">
        <f t="shared" ca="1" si="2"/>
        <v>22.5</v>
      </c>
      <c r="J27" s="40">
        <f t="shared" ca="1" si="3"/>
        <v>22.5</v>
      </c>
      <c r="K27" s="60"/>
      <c r="L27" s="64"/>
      <c r="M27" s="26" t="str">
        <f ca="1">IF(C27=$B$7,IRR($J$4:J27,0.1)*12,"")</f>
        <v/>
      </c>
      <c r="N27" s="61" t="str">
        <f ca="1">IF(C27=$B$7,XIRR($J$4:J27,$D$4:D27,50),"")</f>
        <v/>
      </c>
      <c r="O27" s="3">
        <f t="shared" ca="1" si="8"/>
        <v>600</v>
      </c>
      <c r="P27" s="3">
        <f t="shared" ca="1" si="9"/>
        <v>23</v>
      </c>
      <c r="T27" s="36">
        <f t="shared" ca="1" si="4"/>
        <v>450</v>
      </c>
    </row>
    <row r="28" spans="1:23" ht="15" outlineLevel="1" thickBot="1" x14ac:dyDescent="0.35">
      <c r="A28" s="65"/>
      <c r="B28" s="66"/>
      <c r="C28" s="51">
        <f t="shared" ca="1" si="0"/>
        <v>24</v>
      </c>
      <c r="D28" s="38">
        <f t="shared" ca="1" si="5"/>
        <v>45965</v>
      </c>
      <c r="E28" s="22">
        <f t="shared" ca="1" si="1"/>
        <v>-600</v>
      </c>
      <c r="F28" s="22"/>
      <c r="G28" s="39">
        <f t="shared" ca="1" si="6"/>
        <v>0</v>
      </c>
      <c r="H28" s="22">
        <f t="shared" ca="1" si="10"/>
        <v>22.5</v>
      </c>
      <c r="I28" s="31">
        <f t="shared" ca="1" si="2"/>
        <v>22.5</v>
      </c>
      <c r="J28" s="40">
        <f t="shared" ca="1" si="3"/>
        <v>22.5</v>
      </c>
      <c r="K28" s="60"/>
      <c r="L28" s="64"/>
      <c r="M28" s="26" t="str">
        <f ca="1">IF(C28=$B$7,IRR($J$4:J28,0.1)*12,"")</f>
        <v/>
      </c>
      <c r="N28" s="61" t="str">
        <f ca="1">IF(C28=$B$7,XIRR($J$4:J28,$D$4:D28,50),"")</f>
        <v/>
      </c>
      <c r="O28" s="3">
        <f t="shared" ca="1" si="8"/>
        <v>600</v>
      </c>
      <c r="P28" s="3">
        <f t="shared" ca="1" si="9"/>
        <v>24</v>
      </c>
      <c r="T28" s="36">
        <f t="shared" ca="1" si="4"/>
        <v>450</v>
      </c>
    </row>
    <row r="29" spans="1:23" ht="15" outlineLevel="1" thickBot="1" x14ac:dyDescent="0.35">
      <c r="A29" s="65"/>
      <c r="B29" s="66"/>
      <c r="C29" s="51">
        <f t="shared" ca="1" si="0"/>
        <v>25</v>
      </c>
      <c r="D29" s="38">
        <f t="shared" ca="1" si="5"/>
        <v>45970</v>
      </c>
      <c r="E29" s="22">
        <f t="shared" ca="1" si="1"/>
        <v>-600</v>
      </c>
      <c r="F29" s="22"/>
      <c r="G29" s="39">
        <f t="shared" ca="1" si="6"/>
        <v>0</v>
      </c>
      <c r="H29" s="22">
        <f t="shared" ca="1" si="10"/>
        <v>22.5</v>
      </c>
      <c r="I29" s="31">
        <f t="shared" ca="1" si="2"/>
        <v>22.5</v>
      </c>
      <c r="J29" s="40">
        <f t="shared" ca="1" si="3"/>
        <v>22.5</v>
      </c>
      <c r="K29" s="60"/>
      <c r="L29" s="64"/>
      <c r="M29" s="26" t="str">
        <f ca="1">IF(C29=$B$7,IRR($J$4:J29,0.1)*12,"")</f>
        <v/>
      </c>
      <c r="N29" s="61" t="str">
        <f ca="1">IF(C29=$B$7,XIRR($J$4:J29,$D$4:D29,50),"")</f>
        <v/>
      </c>
      <c r="O29" s="3">
        <f t="shared" ca="1" si="8"/>
        <v>600</v>
      </c>
      <c r="P29" s="3">
        <f t="shared" ca="1" si="9"/>
        <v>25</v>
      </c>
      <c r="T29" s="36">
        <f t="shared" ca="1" si="4"/>
        <v>450</v>
      </c>
    </row>
    <row r="30" spans="1:23" ht="15" outlineLevel="1" thickBot="1" x14ac:dyDescent="0.35">
      <c r="A30" s="67"/>
      <c r="C30" s="51">
        <f t="shared" ca="1" si="0"/>
        <v>26</v>
      </c>
      <c r="D30" s="38">
        <f t="shared" ca="1" si="5"/>
        <v>45975</v>
      </c>
      <c r="E30" s="22">
        <f t="shared" ca="1" si="1"/>
        <v>-600</v>
      </c>
      <c r="F30" s="22"/>
      <c r="G30" s="39">
        <f t="shared" ca="1" si="6"/>
        <v>0</v>
      </c>
      <c r="H30" s="22">
        <f t="shared" ca="1" si="10"/>
        <v>22.5</v>
      </c>
      <c r="I30" s="31">
        <f t="shared" ca="1" si="2"/>
        <v>22.5</v>
      </c>
      <c r="J30" s="40">
        <f t="shared" ca="1" si="3"/>
        <v>22.5</v>
      </c>
      <c r="K30" s="60"/>
      <c r="L30" s="64"/>
      <c r="M30" s="26" t="str">
        <f ca="1">IF(C30=$B$7,IRR($J$4:J30,0.1)*12,"")</f>
        <v/>
      </c>
      <c r="N30" s="61" t="str">
        <f ca="1">IF(C30=$B$7,XIRR($J$4:J30,$D$4:D30,50),"")</f>
        <v/>
      </c>
      <c r="O30" s="3">
        <f t="shared" ca="1" si="8"/>
        <v>600</v>
      </c>
      <c r="P30" s="3">
        <f t="shared" ca="1" si="9"/>
        <v>26</v>
      </c>
      <c r="T30" s="36">
        <f t="shared" ca="1" si="4"/>
        <v>450</v>
      </c>
    </row>
    <row r="31" spans="1:23" ht="15" outlineLevel="1" thickBot="1" x14ac:dyDescent="0.35">
      <c r="A31" s="67"/>
      <c r="C31" s="51">
        <f t="shared" ca="1" si="0"/>
        <v>27</v>
      </c>
      <c r="D31" s="38">
        <f t="shared" ca="1" si="5"/>
        <v>45980</v>
      </c>
      <c r="E31" s="22">
        <f t="shared" ca="1" si="1"/>
        <v>-600</v>
      </c>
      <c r="F31" s="22"/>
      <c r="G31" s="39">
        <f t="shared" ca="1" si="6"/>
        <v>0</v>
      </c>
      <c r="H31" s="22">
        <f t="shared" ca="1" si="10"/>
        <v>22.5</v>
      </c>
      <c r="I31" s="31">
        <f t="shared" ca="1" si="2"/>
        <v>22.5</v>
      </c>
      <c r="J31" s="40">
        <f t="shared" ca="1" si="3"/>
        <v>22.5</v>
      </c>
      <c r="K31" s="60"/>
      <c r="L31" s="64"/>
      <c r="M31" s="26" t="str">
        <f ca="1">IF(C31=$B$7,IRR($J$4:J31,0.1)*12,"")</f>
        <v/>
      </c>
      <c r="N31" s="61" t="str">
        <f ca="1">IF(C31=$B$7,XIRR($J$4:J31,$D$4:D31,50),"")</f>
        <v/>
      </c>
      <c r="O31" s="3">
        <f t="shared" ca="1" si="8"/>
        <v>600</v>
      </c>
      <c r="P31" s="3">
        <f t="shared" ca="1" si="9"/>
        <v>27</v>
      </c>
      <c r="T31" s="36">
        <f t="shared" ca="1" si="4"/>
        <v>450</v>
      </c>
    </row>
    <row r="32" spans="1:23" ht="15" outlineLevel="1" thickBot="1" x14ac:dyDescent="0.35">
      <c r="A32" s="67"/>
      <c r="C32" s="51">
        <f t="shared" ca="1" si="0"/>
        <v>28</v>
      </c>
      <c r="D32" s="38">
        <f t="shared" ca="1" si="5"/>
        <v>45985</v>
      </c>
      <c r="E32" s="22">
        <f t="shared" ca="1" si="1"/>
        <v>-600</v>
      </c>
      <c r="F32" s="22"/>
      <c r="G32" s="39">
        <f t="shared" ca="1" si="6"/>
        <v>0</v>
      </c>
      <c r="H32" s="22">
        <f t="shared" ca="1" si="10"/>
        <v>22.5</v>
      </c>
      <c r="I32" s="31">
        <f t="shared" ca="1" si="2"/>
        <v>22.5</v>
      </c>
      <c r="J32" s="40">
        <f t="shared" ca="1" si="3"/>
        <v>22.5</v>
      </c>
      <c r="K32" s="60"/>
      <c r="L32" s="64"/>
      <c r="M32" s="26" t="str">
        <f ca="1">IF(C32=$B$7,IRR($J$4:J32,0.1)*12,"")</f>
        <v/>
      </c>
      <c r="N32" s="61" t="str">
        <f ca="1">IF(C32=$B$7,XIRR($J$4:J32,$D$4:D32,50),"")</f>
        <v/>
      </c>
      <c r="O32" s="3">
        <f t="shared" ca="1" si="8"/>
        <v>600</v>
      </c>
      <c r="P32" s="3">
        <f t="shared" ca="1" si="9"/>
        <v>28</v>
      </c>
      <c r="T32" s="36">
        <f t="shared" ca="1" si="4"/>
        <v>450</v>
      </c>
    </row>
    <row r="33" spans="1:20" ht="15" outlineLevel="1" thickBot="1" x14ac:dyDescent="0.35">
      <c r="A33" s="67"/>
      <c r="C33" s="51">
        <f t="shared" ca="1" si="0"/>
        <v>29</v>
      </c>
      <c r="D33" s="38">
        <f t="shared" ca="1" si="5"/>
        <v>45990</v>
      </c>
      <c r="E33" s="22">
        <f t="shared" ca="1" si="1"/>
        <v>-600</v>
      </c>
      <c r="F33" s="22"/>
      <c r="G33" s="39">
        <f t="shared" ca="1" si="6"/>
        <v>0</v>
      </c>
      <c r="H33" s="22">
        <f t="shared" ca="1" si="10"/>
        <v>22.5</v>
      </c>
      <c r="I33" s="31">
        <f t="shared" ca="1" si="2"/>
        <v>22.5</v>
      </c>
      <c r="J33" s="40">
        <f t="shared" ca="1" si="3"/>
        <v>22.5</v>
      </c>
      <c r="K33" s="60"/>
      <c r="L33" s="64"/>
      <c r="M33" s="26" t="str">
        <f ca="1">IF(C33=$B$7,IRR($J$4:J33,0.1)*12,"")</f>
        <v/>
      </c>
      <c r="N33" s="61" t="str">
        <f ca="1">IF(C33=$B$7,XIRR($J$4:J33,$D$4:D33,50),"")</f>
        <v/>
      </c>
      <c r="O33" s="3">
        <f t="shared" ca="1" si="8"/>
        <v>600</v>
      </c>
      <c r="P33" s="3">
        <f t="shared" ca="1" si="9"/>
        <v>29</v>
      </c>
      <c r="T33" s="36">
        <f t="shared" ca="1" si="4"/>
        <v>450</v>
      </c>
    </row>
    <row r="34" spans="1:20" ht="15" outlineLevel="1" thickBot="1" x14ac:dyDescent="0.35">
      <c r="A34" s="67"/>
      <c r="C34" s="51">
        <f t="shared" ca="1" si="0"/>
        <v>30</v>
      </c>
      <c r="D34" s="38">
        <f t="shared" ca="1" si="5"/>
        <v>45995</v>
      </c>
      <c r="E34" s="22">
        <f t="shared" ca="1" si="1"/>
        <v>-600</v>
      </c>
      <c r="F34" s="22"/>
      <c r="G34" s="39">
        <f t="shared" ca="1" si="6"/>
        <v>0</v>
      </c>
      <c r="H34" s="22">
        <f t="shared" ca="1" si="10"/>
        <v>22.5</v>
      </c>
      <c r="I34" s="31">
        <f t="shared" ca="1" si="2"/>
        <v>22.5</v>
      </c>
      <c r="J34" s="40">
        <f t="shared" ca="1" si="3"/>
        <v>22.5</v>
      </c>
      <c r="K34" s="60"/>
      <c r="L34" s="64"/>
      <c r="M34" s="26" t="str">
        <f ca="1">IF(C34=$B$7,IRR($J$4:J34,0.1)*12,"")</f>
        <v/>
      </c>
      <c r="N34" s="61" t="str">
        <f ca="1">IF(C34=$B$7,XIRR($J$4:J34,$D$4:D34,50),"")</f>
        <v/>
      </c>
      <c r="O34" s="3">
        <f t="shared" ca="1" si="8"/>
        <v>600</v>
      </c>
      <c r="P34" s="3">
        <f t="shared" ca="1" si="9"/>
        <v>30</v>
      </c>
      <c r="T34" s="36">
        <f t="shared" ca="1" si="4"/>
        <v>450</v>
      </c>
    </row>
    <row r="35" spans="1:20" ht="15" outlineLevel="1" thickBot="1" x14ac:dyDescent="0.35">
      <c r="A35" s="67"/>
      <c r="C35" s="51">
        <f t="shared" ca="1" si="0"/>
        <v>31</v>
      </c>
      <c r="D35" s="38">
        <f t="shared" ca="1" si="5"/>
        <v>46000</v>
      </c>
      <c r="E35" s="22">
        <f t="shared" ca="1" si="1"/>
        <v>-600</v>
      </c>
      <c r="F35" s="22"/>
      <c r="G35" s="39">
        <f t="shared" ca="1" si="6"/>
        <v>0</v>
      </c>
      <c r="H35" s="22">
        <f t="shared" ca="1" si="10"/>
        <v>22.5</v>
      </c>
      <c r="I35" s="31">
        <f t="shared" ca="1" si="2"/>
        <v>22.5</v>
      </c>
      <c r="J35" s="40">
        <f t="shared" ca="1" si="3"/>
        <v>22.5</v>
      </c>
      <c r="K35" s="60"/>
      <c r="L35" s="64"/>
      <c r="M35" s="26" t="str">
        <f ca="1">IF(C35=$B$7,IRR($J$4:J35,0.1)*12,"")</f>
        <v/>
      </c>
      <c r="N35" s="61" t="str">
        <f ca="1">IF(C35=$B$7,XIRR($J$4:J35,$D$4:D35,50),"")</f>
        <v/>
      </c>
      <c r="O35" s="3">
        <f t="shared" ca="1" si="8"/>
        <v>600</v>
      </c>
      <c r="P35" s="3">
        <f t="shared" ca="1" si="9"/>
        <v>31</v>
      </c>
      <c r="T35" s="36">
        <f t="shared" ca="1" si="4"/>
        <v>450</v>
      </c>
    </row>
    <row r="36" spans="1:20" ht="15" outlineLevel="1" thickBot="1" x14ac:dyDescent="0.35">
      <c r="A36" s="67"/>
      <c r="C36" s="51">
        <f t="shared" ca="1" si="0"/>
        <v>32</v>
      </c>
      <c r="D36" s="38">
        <f t="shared" ca="1" si="5"/>
        <v>46005</v>
      </c>
      <c r="E36" s="22">
        <f t="shared" ca="1" si="1"/>
        <v>-600</v>
      </c>
      <c r="F36" s="22"/>
      <c r="G36" s="39">
        <f t="shared" ca="1" si="6"/>
        <v>0</v>
      </c>
      <c r="H36" s="22">
        <f t="shared" ca="1" si="10"/>
        <v>22.5</v>
      </c>
      <c r="I36" s="31">
        <f t="shared" ca="1" si="2"/>
        <v>22.5</v>
      </c>
      <c r="J36" s="40">
        <f t="shared" ca="1" si="3"/>
        <v>22.5</v>
      </c>
      <c r="K36" s="60"/>
      <c r="L36" s="64"/>
      <c r="M36" s="26" t="str">
        <f ca="1">IF(C36=$B$7,IRR($J$4:J36,0.1)*12,"")</f>
        <v/>
      </c>
      <c r="N36" s="61" t="str">
        <f ca="1">IF(C36=$B$7,XIRR($J$4:J36,$D$4:D36,50),"")</f>
        <v/>
      </c>
      <c r="O36" s="3">
        <f t="shared" ca="1" si="8"/>
        <v>600</v>
      </c>
      <c r="P36" s="3">
        <f t="shared" ca="1" si="9"/>
        <v>32</v>
      </c>
      <c r="T36" s="36">
        <f t="shared" ca="1" si="4"/>
        <v>450</v>
      </c>
    </row>
    <row r="37" spans="1:20" ht="15" outlineLevel="1" thickBot="1" x14ac:dyDescent="0.35">
      <c r="A37" s="67"/>
      <c r="C37" s="51">
        <f t="shared" ca="1" si="0"/>
        <v>33</v>
      </c>
      <c r="D37" s="38">
        <f t="shared" ca="1" si="5"/>
        <v>46010</v>
      </c>
      <c r="E37" s="22">
        <f t="shared" ca="1" si="1"/>
        <v>-600</v>
      </c>
      <c r="F37" s="22"/>
      <c r="G37" s="39">
        <f t="shared" ca="1" si="6"/>
        <v>0</v>
      </c>
      <c r="H37" s="22">
        <f t="shared" ca="1" si="10"/>
        <v>22.5</v>
      </c>
      <c r="I37" s="31">
        <f t="shared" ca="1" si="2"/>
        <v>22.5</v>
      </c>
      <c r="J37" s="40">
        <f t="shared" ca="1" si="3"/>
        <v>22.5</v>
      </c>
      <c r="K37" s="60"/>
      <c r="L37" s="64"/>
      <c r="M37" s="26" t="str">
        <f ca="1">IF(C37=$B$7,IRR($J$4:J37,0.1)*12,"")</f>
        <v/>
      </c>
      <c r="N37" s="61" t="str">
        <f ca="1">IF(C37=$B$7,XIRR($J$4:J37,$D$4:D37,50),"")</f>
        <v/>
      </c>
      <c r="O37" s="3">
        <f t="shared" ca="1" si="8"/>
        <v>600</v>
      </c>
      <c r="P37" s="3">
        <f t="shared" ca="1" si="9"/>
        <v>33</v>
      </c>
      <c r="T37" s="36">
        <f t="shared" ca="1" si="4"/>
        <v>450</v>
      </c>
    </row>
    <row r="38" spans="1:20" ht="15" outlineLevel="1" thickBot="1" x14ac:dyDescent="0.35">
      <c r="A38" s="67"/>
      <c r="C38" s="51">
        <f t="shared" ca="1" si="0"/>
        <v>34</v>
      </c>
      <c r="D38" s="38">
        <f t="shared" ca="1" si="5"/>
        <v>46015</v>
      </c>
      <c r="E38" s="22">
        <f t="shared" ca="1" si="1"/>
        <v>-600</v>
      </c>
      <c r="F38" s="22"/>
      <c r="G38" s="39">
        <f t="shared" ca="1" si="6"/>
        <v>0</v>
      </c>
      <c r="H38" s="22">
        <f t="shared" ca="1" si="10"/>
        <v>22.5</v>
      </c>
      <c r="I38" s="31">
        <f t="shared" ca="1" si="2"/>
        <v>22.5</v>
      </c>
      <c r="J38" s="40">
        <f t="shared" ca="1" si="3"/>
        <v>22.5</v>
      </c>
      <c r="K38" s="60"/>
      <c r="L38" s="64"/>
      <c r="M38" s="26" t="str">
        <f ca="1">IF(C38=$B$7,IRR($J$4:J38,0.1)*12,"")</f>
        <v/>
      </c>
      <c r="N38" s="61" t="str">
        <f ca="1">IF(C38=$B$7,XIRR($J$4:J38,$D$4:D38,50),"")</f>
        <v/>
      </c>
      <c r="O38" s="3">
        <f t="shared" ca="1" si="8"/>
        <v>600</v>
      </c>
      <c r="P38" s="3">
        <f t="shared" ca="1" si="9"/>
        <v>34</v>
      </c>
      <c r="T38" s="36">
        <f t="shared" ca="1" si="4"/>
        <v>450</v>
      </c>
    </row>
    <row r="39" spans="1:20" ht="15" outlineLevel="1" thickBot="1" x14ac:dyDescent="0.35">
      <c r="A39" s="67"/>
      <c r="C39" s="51">
        <f t="shared" ca="1" si="0"/>
        <v>35</v>
      </c>
      <c r="D39" s="38">
        <f t="shared" ca="1" si="5"/>
        <v>46020</v>
      </c>
      <c r="E39" s="22">
        <f t="shared" ca="1" si="1"/>
        <v>-600</v>
      </c>
      <c r="F39" s="22"/>
      <c r="G39" s="39">
        <f t="shared" ca="1" si="6"/>
        <v>0</v>
      </c>
      <c r="H39" s="22">
        <f t="shared" ca="1" si="10"/>
        <v>22.5</v>
      </c>
      <c r="I39" s="31">
        <f t="shared" ca="1" si="2"/>
        <v>22.5</v>
      </c>
      <c r="J39" s="40">
        <f t="shared" ca="1" si="3"/>
        <v>22.5</v>
      </c>
      <c r="K39" s="60"/>
      <c r="L39" s="64"/>
      <c r="M39" s="26" t="str">
        <f ca="1">IF(C39=$B$7,IRR($J$4:J39,0.1)*12,"")</f>
        <v/>
      </c>
      <c r="N39" s="61" t="str">
        <f ca="1">IF(C39=$B$7,XIRR($J$4:J39,$D$4:D39,50),"")</f>
        <v/>
      </c>
      <c r="O39" s="3">
        <f t="shared" ca="1" si="8"/>
        <v>600</v>
      </c>
      <c r="P39" s="3">
        <f t="shared" ca="1" si="9"/>
        <v>35</v>
      </c>
      <c r="T39" s="36">
        <f t="shared" ca="1" si="4"/>
        <v>450</v>
      </c>
    </row>
    <row r="40" spans="1:20" ht="15" outlineLevel="1" thickBot="1" x14ac:dyDescent="0.35">
      <c r="A40" s="67"/>
      <c r="C40" s="51">
        <f t="shared" ca="1" si="0"/>
        <v>36</v>
      </c>
      <c r="D40" s="38">
        <f t="shared" ca="1" si="5"/>
        <v>46025</v>
      </c>
      <c r="E40" s="22">
        <f t="shared" ca="1" si="1"/>
        <v>-600</v>
      </c>
      <c r="F40" s="22"/>
      <c r="G40" s="39">
        <f t="shared" ca="1" si="6"/>
        <v>0</v>
      </c>
      <c r="H40" s="22">
        <f t="shared" ca="1" si="10"/>
        <v>22.5</v>
      </c>
      <c r="I40" s="31">
        <f t="shared" ca="1" si="2"/>
        <v>22.5</v>
      </c>
      <c r="J40" s="40">
        <f t="shared" ca="1" si="3"/>
        <v>22.5</v>
      </c>
      <c r="K40" s="60"/>
      <c r="L40" s="64"/>
      <c r="M40" s="26" t="str">
        <f ca="1">IF(C40=$B$7,IRR($J$4:J40,0.1)*12,"")</f>
        <v/>
      </c>
      <c r="N40" s="61" t="str">
        <f ca="1">IF(C40=$B$7,XIRR($J$4:J40,$D$4:D40,50),"")</f>
        <v/>
      </c>
      <c r="O40" s="3">
        <f t="shared" ca="1" si="8"/>
        <v>600</v>
      </c>
      <c r="P40" s="3">
        <f t="shared" ca="1" si="9"/>
        <v>36</v>
      </c>
      <c r="T40" s="36">
        <f t="shared" ca="1" si="4"/>
        <v>450</v>
      </c>
    </row>
    <row r="41" spans="1:20" ht="15" outlineLevel="1" thickBot="1" x14ac:dyDescent="0.35">
      <c r="A41" s="67"/>
      <c r="C41" s="51">
        <f t="shared" ca="1" si="0"/>
        <v>37</v>
      </c>
      <c r="D41" s="38">
        <f t="shared" ca="1" si="5"/>
        <v>46030</v>
      </c>
      <c r="E41" s="22">
        <f t="shared" ca="1" si="1"/>
        <v>-600</v>
      </c>
      <c r="F41" s="22"/>
      <c r="G41" s="39">
        <f t="shared" ca="1" si="6"/>
        <v>0</v>
      </c>
      <c r="H41" s="22">
        <f t="shared" ca="1" si="10"/>
        <v>22.5</v>
      </c>
      <c r="I41" s="31">
        <f t="shared" ca="1" si="2"/>
        <v>22.5</v>
      </c>
      <c r="J41" s="40">
        <f t="shared" ca="1" si="3"/>
        <v>22.5</v>
      </c>
      <c r="K41" s="60"/>
      <c r="L41" s="64"/>
      <c r="M41" s="26" t="str">
        <f ca="1">IF(C41=$B$7,IRR($J$4:J41,0.1)*12,"")</f>
        <v/>
      </c>
      <c r="N41" s="61" t="str">
        <f ca="1">IF(C41=$B$7,XIRR($J$4:J41,$D$4:D41,50),"")</f>
        <v/>
      </c>
      <c r="O41" s="3">
        <f t="shared" ca="1" si="8"/>
        <v>600</v>
      </c>
      <c r="P41" s="3">
        <f t="shared" ca="1" si="9"/>
        <v>37</v>
      </c>
      <c r="T41" s="36">
        <f t="shared" ca="1" si="4"/>
        <v>450</v>
      </c>
    </row>
    <row r="42" spans="1:20" ht="15" outlineLevel="1" thickBot="1" x14ac:dyDescent="0.35">
      <c r="A42" s="67"/>
      <c r="C42" s="51">
        <f t="shared" ca="1" si="0"/>
        <v>38</v>
      </c>
      <c r="D42" s="38">
        <f t="shared" ca="1" si="5"/>
        <v>46035</v>
      </c>
      <c r="E42" s="22">
        <f t="shared" ca="1" si="1"/>
        <v>-600</v>
      </c>
      <c r="F42" s="22"/>
      <c r="G42" s="39">
        <f t="shared" ca="1" si="6"/>
        <v>0</v>
      </c>
      <c r="H42" s="22">
        <f t="shared" ca="1" si="10"/>
        <v>22.5</v>
      </c>
      <c r="I42" s="31">
        <f t="shared" ca="1" si="2"/>
        <v>22.5</v>
      </c>
      <c r="J42" s="40">
        <f t="shared" ca="1" si="3"/>
        <v>22.5</v>
      </c>
      <c r="K42" s="60"/>
      <c r="L42" s="64"/>
      <c r="M42" s="26" t="str">
        <f ca="1">IF(C42=$B$7,IRR($J$4:J42,0.1)*12,"")</f>
        <v/>
      </c>
      <c r="N42" s="61" t="str">
        <f ca="1">IF(C42=$B$7,XIRR($J$4:J42,$D$4:D42,50),"")</f>
        <v/>
      </c>
      <c r="O42" s="3">
        <f t="shared" ca="1" si="8"/>
        <v>600</v>
      </c>
      <c r="P42" s="3">
        <f t="shared" ca="1" si="9"/>
        <v>38</v>
      </c>
      <c r="T42" s="36">
        <f t="shared" ca="1" si="4"/>
        <v>450</v>
      </c>
    </row>
    <row r="43" spans="1:20" ht="15" outlineLevel="1" thickBot="1" x14ac:dyDescent="0.35">
      <c r="A43" s="67"/>
      <c r="C43" s="51">
        <f t="shared" ca="1" si="0"/>
        <v>39</v>
      </c>
      <c r="D43" s="38">
        <f t="shared" ca="1" si="5"/>
        <v>46040</v>
      </c>
      <c r="E43" s="22">
        <f t="shared" ca="1" si="1"/>
        <v>-600</v>
      </c>
      <c r="F43" s="22"/>
      <c r="G43" s="39">
        <f t="shared" ca="1" si="6"/>
        <v>0</v>
      </c>
      <c r="H43" s="22">
        <f t="shared" ca="1" si="10"/>
        <v>22.5</v>
      </c>
      <c r="I43" s="31">
        <f t="shared" ca="1" si="2"/>
        <v>22.5</v>
      </c>
      <c r="J43" s="40">
        <f t="shared" ca="1" si="3"/>
        <v>22.5</v>
      </c>
      <c r="K43" s="60"/>
      <c r="L43" s="64"/>
      <c r="M43" s="26" t="str">
        <f ca="1">IF(C43=$B$7,IRR($J$4:J43,0.1)*12,"")</f>
        <v/>
      </c>
      <c r="N43" s="61" t="str">
        <f ca="1">IF(C43=$B$7,XIRR($J$4:J43,$D$4:D43,50),"")</f>
        <v/>
      </c>
      <c r="O43" s="3">
        <f t="shared" ca="1" si="8"/>
        <v>600</v>
      </c>
      <c r="P43" s="3">
        <f t="shared" ca="1" si="9"/>
        <v>39</v>
      </c>
      <c r="T43" s="36">
        <f t="shared" ca="1" si="4"/>
        <v>450</v>
      </c>
    </row>
    <row r="44" spans="1:20" ht="15" outlineLevel="1" thickBot="1" x14ac:dyDescent="0.35">
      <c r="A44" s="67"/>
      <c r="C44" s="51">
        <f t="shared" ca="1" si="0"/>
        <v>40</v>
      </c>
      <c r="D44" s="38">
        <f t="shared" ca="1" si="5"/>
        <v>46045</v>
      </c>
      <c r="E44" s="22">
        <f t="shared" ca="1" si="1"/>
        <v>-600</v>
      </c>
      <c r="F44" s="22"/>
      <c r="G44" s="39">
        <f t="shared" ca="1" si="6"/>
        <v>0</v>
      </c>
      <c r="H44" s="22">
        <f t="shared" ca="1" si="10"/>
        <v>22.5</v>
      </c>
      <c r="I44" s="31">
        <f t="shared" ca="1" si="2"/>
        <v>22.5</v>
      </c>
      <c r="J44" s="40">
        <f t="shared" ca="1" si="3"/>
        <v>22.5</v>
      </c>
      <c r="K44" s="60"/>
      <c r="L44" s="64"/>
      <c r="M44" s="26" t="str">
        <f ca="1">IF(C44=$B$7,IRR($J$4:J44,0.1)*12,"")</f>
        <v/>
      </c>
      <c r="N44" s="61" t="str">
        <f ca="1">IF(C44=$B$7,XIRR($J$4:J44,$D$4:D44,50),"")</f>
        <v/>
      </c>
      <c r="O44" s="3">
        <f t="shared" ca="1" si="8"/>
        <v>600</v>
      </c>
      <c r="P44" s="3">
        <f t="shared" ca="1" si="9"/>
        <v>40</v>
      </c>
      <c r="T44" s="36">
        <f t="shared" ca="1" si="4"/>
        <v>450</v>
      </c>
    </row>
    <row r="45" spans="1:20" ht="15" outlineLevel="1" thickBot="1" x14ac:dyDescent="0.35">
      <c r="A45" s="67"/>
      <c r="C45" s="51">
        <f t="shared" ca="1" si="0"/>
        <v>41</v>
      </c>
      <c r="D45" s="38">
        <f t="shared" ca="1" si="5"/>
        <v>46050</v>
      </c>
      <c r="E45" s="22">
        <f t="shared" ca="1" si="1"/>
        <v>-600</v>
      </c>
      <c r="F45" s="22"/>
      <c r="G45" s="39">
        <f t="shared" ca="1" si="6"/>
        <v>0</v>
      </c>
      <c r="H45" s="22">
        <f t="shared" ca="1" si="10"/>
        <v>22.5</v>
      </c>
      <c r="I45" s="31">
        <f t="shared" ca="1" si="2"/>
        <v>22.5</v>
      </c>
      <c r="J45" s="40">
        <f t="shared" ca="1" si="3"/>
        <v>22.5</v>
      </c>
      <c r="K45" s="60"/>
      <c r="L45" s="64"/>
      <c r="M45" s="26" t="str">
        <f ca="1">IF(C45=$B$7,IRR($J$4:J45,0.1)*12,"")</f>
        <v/>
      </c>
      <c r="N45" s="61" t="str">
        <f ca="1">IF(C45=$B$7,XIRR($J$4:J45,$D$4:D45,50),"")</f>
        <v/>
      </c>
      <c r="O45" s="3">
        <f t="shared" ca="1" si="8"/>
        <v>600</v>
      </c>
      <c r="P45" s="3">
        <f t="shared" ca="1" si="9"/>
        <v>41</v>
      </c>
      <c r="T45" s="36">
        <f t="shared" ca="1" si="4"/>
        <v>450</v>
      </c>
    </row>
    <row r="46" spans="1:20" ht="15" outlineLevel="1" thickBot="1" x14ac:dyDescent="0.35">
      <c r="A46" s="67"/>
      <c r="C46" s="51">
        <f t="shared" ca="1" si="0"/>
        <v>42</v>
      </c>
      <c r="D46" s="38">
        <f t="shared" ca="1" si="5"/>
        <v>46055</v>
      </c>
      <c r="E46" s="22">
        <f t="shared" ca="1" si="1"/>
        <v>-600</v>
      </c>
      <c r="F46" s="22"/>
      <c r="G46" s="39">
        <f t="shared" ca="1" si="6"/>
        <v>0</v>
      </c>
      <c r="H46" s="22">
        <f t="shared" ca="1" si="10"/>
        <v>22.5</v>
      </c>
      <c r="I46" s="31">
        <f t="shared" ca="1" si="2"/>
        <v>22.5</v>
      </c>
      <c r="J46" s="40">
        <f t="shared" ca="1" si="3"/>
        <v>22.5</v>
      </c>
      <c r="K46" s="60"/>
      <c r="L46" s="64"/>
      <c r="M46" s="26" t="str">
        <f ca="1">IF(C46=$B$7,IRR($J$4:J46,0.1)*12,"")</f>
        <v/>
      </c>
      <c r="N46" s="61" t="str">
        <f ca="1">IF(C46=$B$7,XIRR($J$4:J46,$D$4:D46,50),"")</f>
        <v/>
      </c>
      <c r="O46" s="3">
        <f t="shared" ca="1" si="8"/>
        <v>600</v>
      </c>
      <c r="P46" s="3">
        <f t="shared" ca="1" si="9"/>
        <v>42</v>
      </c>
      <c r="T46" s="36">
        <f t="shared" ca="1" si="4"/>
        <v>450</v>
      </c>
    </row>
    <row r="47" spans="1:20" ht="15" outlineLevel="1" thickBot="1" x14ac:dyDescent="0.35">
      <c r="A47" s="67"/>
      <c r="C47" s="51">
        <f t="shared" ca="1" si="0"/>
        <v>43</v>
      </c>
      <c r="D47" s="38">
        <f t="shared" ca="1" si="5"/>
        <v>46060</v>
      </c>
      <c r="E47" s="22">
        <f t="shared" ca="1" si="1"/>
        <v>-600</v>
      </c>
      <c r="F47" s="22"/>
      <c r="G47" s="39">
        <f t="shared" ca="1" si="6"/>
        <v>0</v>
      </c>
      <c r="H47" s="22">
        <f t="shared" ca="1" si="10"/>
        <v>22.5</v>
      </c>
      <c r="I47" s="31">
        <f t="shared" ca="1" si="2"/>
        <v>22.5</v>
      </c>
      <c r="J47" s="40">
        <f t="shared" ca="1" si="3"/>
        <v>22.5</v>
      </c>
      <c r="K47" s="60"/>
      <c r="L47" s="64"/>
      <c r="M47" s="26" t="str">
        <f ca="1">IF(C47=$B$7,IRR($J$4:J47,0.1)*12,"")</f>
        <v/>
      </c>
      <c r="N47" s="61" t="str">
        <f ca="1">IF(C47=$B$7,XIRR($J$4:J47,$D$4:D47,50),"")</f>
        <v/>
      </c>
      <c r="O47" s="3">
        <f t="shared" ca="1" si="8"/>
        <v>600</v>
      </c>
      <c r="P47" s="3">
        <f t="shared" ca="1" si="9"/>
        <v>43</v>
      </c>
      <c r="T47" s="36">
        <f t="shared" ca="1" si="4"/>
        <v>450</v>
      </c>
    </row>
    <row r="48" spans="1:20" ht="15" outlineLevel="1" thickBot="1" x14ac:dyDescent="0.35">
      <c r="A48" s="67"/>
      <c r="C48" s="51">
        <f t="shared" ca="1" si="0"/>
        <v>44</v>
      </c>
      <c r="D48" s="38">
        <f t="shared" ca="1" si="5"/>
        <v>46065</v>
      </c>
      <c r="E48" s="22">
        <f t="shared" ca="1" si="1"/>
        <v>-600</v>
      </c>
      <c r="F48" s="22"/>
      <c r="G48" s="39">
        <f t="shared" ca="1" si="6"/>
        <v>0</v>
      </c>
      <c r="H48" s="22">
        <f t="shared" ca="1" si="10"/>
        <v>22.5</v>
      </c>
      <c r="I48" s="31">
        <f t="shared" ca="1" si="2"/>
        <v>22.5</v>
      </c>
      <c r="J48" s="40">
        <f t="shared" ca="1" si="3"/>
        <v>22.5</v>
      </c>
      <c r="K48" s="60"/>
      <c r="L48" s="64"/>
      <c r="M48" s="26" t="str">
        <f ca="1">IF(C48=$B$7,IRR($J$4:J48,0.1)*12,"")</f>
        <v/>
      </c>
      <c r="N48" s="61" t="str">
        <f ca="1">IF(C48=$B$7,XIRR($J$4:J48,$D$4:D48,50),"")</f>
        <v/>
      </c>
      <c r="O48" s="3">
        <f t="shared" ca="1" si="8"/>
        <v>600</v>
      </c>
      <c r="P48" s="3">
        <f t="shared" ca="1" si="9"/>
        <v>44</v>
      </c>
      <c r="T48" s="36">
        <f t="shared" ca="1" si="4"/>
        <v>450</v>
      </c>
    </row>
    <row r="49" spans="1:20" ht="15" outlineLevel="1" thickBot="1" x14ac:dyDescent="0.35">
      <c r="A49" s="67"/>
      <c r="C49" s="51">
        <f t="shared" ca="1" si="0"/>
        <v>45</v>
      </c>
      <c r="D49" s="38">
        <f t="shared" ca="1" si="5"/>
        <v>46070</v>
      </c>
      <c r="E49" s="22">
        <f t="shared" ca="1" si="1"/>
        <v>-600</v>
      </c>
      <c r="F49" s="22"/>
      <c r="G49" s="39">
        <f t="shared" ca="1" si="6"/>
        <v>0</v>
      </c>
      <c r="H49" s="22">
        <f t="shared" ca="1" si="10"/>
        <v>22.5</v>
      </c>
      <c r="I49" s="31">
        <f t="shared" ca="1" si="2"/>
        <v>22.5</v>
      </c>
      <c r="J49" s="40">
        <f t="shared" ca="1" si="3"/>
        <v>22.5</v>
      </c>
      <c r="K49" s="60"/>
      <c r="L49" s="64"/>
      <c r="M49" s="26" t="str">
        <f ca="1">IF(C49=$B$7,IRR($J$4:J49,0.1)*12,"")</f>
        <v/>
      </c>
      <c r="N49" s="61" t="str">
        <f ca="1">IF(C49=$B$7,XIRR($J$4:J49,$D$4:D49,50),"")</f>
        <v/>
      </c>
      <c r="O49" s="3">
        <f t="shared" ca="1" si="8"/>
        <v>600</v>
      </c>
      <c r="P49" s="3">
        <f t="shared" ca="1" si="9"/>
        <v>45</v>
      </c>
      <c r="T49" s="36">
        <f t="shared" ca="1" si="4"/>
        <v>450</v>
      </c>
    </row>
    <row r="50" spans="1:20" ht="15" outlineLevel="1" thickBot="1" x14ac:dyDescent="0.35">
      <c r="A50" s="67"/>
      <c r="C50" s="51">
        <f t="shared" ca="1" si="0"/>
        <v>46</v>
      </c>
      <c r="D50" s="38">
        <f t="shared" ca="1" si="5"/>
        <v>46075</v>
      </c>
      <c r="E50" s="22">
        <f t="shared" ca="1" si="1"/>
        <v>-600</v>
      </c>
      <c r="F50" s="22"/>
      <c r="G50" s="39">
        <f t="shared" ca="1" si="6"/>
        <v>0</v>
      </c>
      <c r="H50" s="22">
        <f t="shared" ca="1" si="10"/>
        <v>22.5</v>
      </c>
      <c r="I50" s="31">
        <f t="shared" ca="1" si="2"/>
        <v>22.5</v>
      </c>
      <c r="J50" s="40">
        <f t="shared" ca="1" si="3"/>
        <v>22.5</v>
      </c>
      <c r="K50" s="60"/>
      <c r="L50" s="64"/>
      <c r="M50" s="26" t="str">
        <f ca="1">IF(C50=$B$7,IRR($J$4:J50,0.1)*12,"")</f>
        <v/>
      </c>
      <c r="N50" s="61" t="str">
        <f ca="1">IF(C50=$B$7,XIRR($J$4:J50,$D$4:D50,50),"")</f>
        <v/>
      </c>
      <c r="O50" s="3">
        <f t="shared" ca="1" si="8"/>
        <v>600</v>
      </c>
      <c r="P50" s="3">
        <f t="shared" ca="1" si="9"/>
        <v>46</v>
      </c>
      <c r="T50" s="36">
        <f t="shared" ca="1" si="4"/>
        <v>450</v>
      </c>
    </row>
    <row r="51" spans="1:20" ht="15" outlineLevel="1" thickBot="1" x14ac:dyDescent="0.35">
      <c r="A51" s="67"/>
      <c r="C51" s="51">
        <f t="shared" ca="1" si="0"/>
        <v>47</v>
      </c>
      <c r="D51" s="38">
        <f t="shared" ca="1" si="5"/>
        <v>46080</v>
      </c>
      <c r="E51" s="22">
        <f t="shared" ca="1" si="1"/>
        <v>-600</v>
      </c>
      <c r="F51" s="22"/>
      <c r="G51" s="39">
        <f t="shared" ca="1" si="6"/>
        <v>0</v>
      </c>
      <c r="H51" s="22">
        <f t="shared" ca="1" si="10"/>
        <v>22.5</v>
      </c>
      <c r="I51" s="31">
        <f t="shared" ca="1" si="2"/>
        <v>22.5</v>
      </c>
      <c r="J51" s="40">
        <f t="shared" ca="1" si="3"/>
        <v>22.5</v>
      </c>
      <c r="K51" s="60"/>
      <c r="L51" s="64"/>
      <c r="M51" s="26" t="str">
        <f ca="1">IF(C51=$B$7,IRR($J$4:J51,0.1)*12,"")</f>
        <v/>
      </c>
      <c r="N51" s="61" t="str">
        <f ca="1">IF(C51=$B$7,XIRR($J$4:J51,$D$4:D51,50),"")</f>
        <v/>
      </c>
      <c r="O51" s="3">
        <f t="shared" ca="1" si="8"/>
        <v>600</v>
      </c>
      <c r="P51" s="3">
        <f t="shared" ca="1" si="9"/>
        <v>47</v>
      </c>
      <c r="T51" s="36">
        <f t="shared" ca="1" si="4"/>
        <v>450</v>
      </c>
    </row>
    <row r="52" spans="1:20" ht="15" outlineLevel="1" thickBot="1" x14ac:dyDescent="0.35">
      <c r="A52" s="67"/>
      <c r="C52" s="51">
        <f t="shared" ca="1" si="0"/>
        <v>48</v>
      </c>
      <c r="D52" s="38">
        <f t="shared" ca="1" si="5"/>
        <v>46085</v>
      </c>
      <c r="E52" s="22">
        <f t="shared" ca="1" si="1"/>
        <v>-600</v>
      </c>
      <c r="F52" s="22"/>
      <c r="G52" s="39">
        <f t="shared" ca="1" si="6"/>
        <v>0</v>
      </c>
      <c r="H52" s="22">
        <f t="shared" ca="1" si="10"/>
        <v>22.5</v>
      </c>
      <c r="I52" s="31">
        <f t="shared" ca="1" si="2"/>
        <v>22.5</v>
      </c>
      <c r="J52" s="40">
        <f t="shared" ca="1" si="3"/>
        <v>22.5</v>
      </c>
      <c r="K52" s="60"/>
      <c r="L52" s="64"/>
      <c r="M52" s="26" t="str">
        <f ca="1">IF(C52=$B$7,IRR($J$4:J52,0.1)*12,"")</f>
        <v/>
      </c>
      <c r="N52" s="61" t="str">
        <f ca="1">IF(C52=$B$7,XIRR($J$4:J52,$D$4:D52,50),"")</f>
        <v/>
      </c>
      <c r="O52" s="3">
        <f t="shared" ca="1" si="8"/>
        <v>600</v>
      </c>
      <c r="P52" s="3">
        <f t="shared" ca="1" si="9"/>
        <v>48</v>
      </c>
      <c r="T52" s="36">
        <f t="shared" ca="1" si="4"/>
        <v>450</v>
      </c>
    </row>
    <row r="53" spans="1:20" ht="15" outlineLevel="1" thickBot="1" x14ac:dyDescent="0.35">
      <c r="A53" s="67"/>
      <c r="C53" s="51">
        <f t="shared" ca="1" si="0"/>
        <v>49</v>
      </c>
      <c r="D53" s="38">
        <f t="shared" ca="1" si="5"/>
        <v>46090</v>
      </c>
      <c r="E53" s="22">
        <f t="shared" ca="1" si="1"/>
        <v>-600</v>
      </c>
      <c r="F53" s="22"/>
      <c r="G53" s="39">
        <f t="shared" ca="1" si="6"/>
        <v>0</v>
      </c>
      <c r="H53" s="22">
        <f t="shared" ca="1" si="10"/>
        <v>22.5</v>
      </c>
      <c r="I53" s="31">
        <f t="shared" ca="1" si="2"/>
        <v>22.5</v>
      </c>
      <c r="J53" s="40">
        <f t="shared" ca="1" si="3"/>
        <v>22.5</v>
      </c>
      <c r="K53" s="60"/>
      <c r="L53" s="64"/>
      <c r="M53" s="26" t="str">
        <f ca="1">IF(C53=$B$7,IRR($J$4:J53,0.1)*12,"")</f>
        <v/>
      </c>
      <c r="N53" s="61" t="str">
        <f ca="1">IF(C53=$B$7,XIRR($J$4:J53,$D$4:D53,50),"")</f>
        <v/>
      </c>
      <c r="O53" s="3">
        <f t="shared" ca="1" si="8"/>
        <v>600</v>
      </c>
      <c r="P53" s="3">
        <f t="shared" ca="1" si="9"/>
        <v>49</v>
      </c>
      <c r="T53" s="36">
        <f t="shared" ca="1" si="4"/>
        <v>450</v>
      </c>
    </row>
    <row r="54" spans="1:20" ht="15" outlineLevel="1" thickBot="1" x14ac:dyDescent="0.35">
      <c r="A54" s="67"/>
      <c r="C54" s="51">
        <f t="shared" ca="1" si="0"/>
        <v>50</v>
      </c>
      <c r="D54" s="38">
        <f t="shared" ca="1" si="5"/>
        <v>46095</v>
      </c>
      <c r="E54" s="22">
        <f t="shared" ca="1" si="1"/>
        <v>-600</v>
      </c>
      <c r="F54" s="22"/>
      <c r="G54" s="39">
        <f t="shared" ca="1" si="6"/>
        <v>0</v>
      </c>
      <c r="H54" s="22">
        <f t="shared" ca="1" si="10"/>
        <v>22.5</v>
      </c>
      <c r="I54" s="31">
        <f t="shared" ca="1" si="2"/>
        <v>22.5</v>
      </c>
      <c r="J54" s="40">
        <f t="shared" ca="1" si="3"/>
        <v>22.5</v>
      </c>
      <c r="K54" s="60"/>
      <c r="L54" s="64"/>
      <c r="M54" s="26" t="str">
        <f ca="1">IF(C54=$B$7,IRR($J$4:J54,0.1)*12,"")</f>
        <v/>
      </c>
      <c r="N54" s="61" t="str">
        <f ca="1">IF(C54=$B$7,XIRR($J$4:J54,$D$4:D54,50),"")</f>
        <v/>
      </c>
      <c r="O54" s="3">
        <f t="shared" ca="1" si="8"/>
        <v>600</v>
      </c>
      <c r="P54" s="3">
        <f t="shared" ca="1" si="9"/>
        <v>50</v>
      </c>
      <c r="T54" s="36">
        <f t="shared" ca="1" si="4"/>
        <v>450</v>
      </c>
    </row>
    <row r="55" spans="1:20" ht="15" outlineLevel="1" thickBot="1" x14ac:dyDescent="0.35">
      <c r="A55" s="67"/>
      <c r="C55" s="51">
        <f t="shared" ca="1" si="0"/>
        <v>51</v>
      </c>
      <c r="D55" s="38">
        <f t="shared" ca="1" si="5"/>
        <v>46100</v>
      </c>
      <c r="E55" s="22">
        <f t="shared" ca="1" si="1"/>
        <v>-600</v>
      </c>
      <c r="F55" s="22"/>
      <c r="G55" s="39">
        <f t="shared" ca="1" si="6"/>
        <v>0</v>
      </c>
      <c r="H55" s="22">
        <f t="shared" ca="1" si="10"/>
        <v>22.5</v>
      </c>
      <c r="I55" s="31">
        <f t="shared" ca="1" si="2"/>
        <v>22.5</v>
      </c>
      <c r="J55" s="40">
        <f t="shared" ca="1" si="3"/>
        <v>22.5</v>
      </c>
      <c r="K55" s="60"/>
      <c r="L55" s="64"/>
      <c r="M55" s="26" t="str">
        <f ca="1">IF(C55=$B$7,IRR($J$4:J55,0.1)*12,"")</f>
        <v/>
      </c>
      <c r="N55" s="61" t="str">
        <f ca="1">IF(C55=$B$7,XIRR($J$4:J55,$D$4:D55,50),"")</f>
        <v/>
      </c>
      <c r="O55" s="3">
        <f t="shared" ca="1" si="8"/>
        <v>600</v>
      </c>
      <c r="P55" s="3">
        <f t="shared" ca="1" si="9"/>
        <v>51</v>
      </c>
      <c r="T55" s="36">
        <f t="shared" ca="1" si="4"/>
        <v>450</v>
      </c>
    </row>
    <row r="56" spans="1:20" ht="15" outlineLevel="1" thickBot="1" x14ac:dyDescent="0.35">
      <c r="A56" s="67"/>
      <c r="C56" s="51">
        <f t="shared" ca="1" si="0"/>
        <v>52</v>
      </c>
      <c r="D56" s="38">
        <f t="shared" ca="1" si="5"/>
        <v>46105</v>
      </c>
      <c r="E56" s="22">
        <f t="shared" ca="1" si="1"/>
        <v>-600</v>
      </c>
      <c r="F56" s="22"/>
      <c r="G56" s="39">
        <f t="shared" ca="1" si="6"/>
        <v>0</v>
      </c>
      <c r="H56" s="22">
        <f t="shared" ca="1" si="10"/>
        <v>22.5</v>
      </c>
      <c r="I56" s="31">
        <f t="shared" ca="1" si="2"/>
        <v>22.5</v>
      </c>
      <c r="J56" s="40">
        <f t="shared" ca="1" si="3"/>
        <v>22.5</v>
      </c>
      <c r="K56" s="60"/>
      <c r="L56" s="64"/>
      <c r="M56" s="26" t="str">
        <f ca="1">IF(C56=$B$7,IRR($J$4:J56,0.1)*12,"")</f>
        <v/>
      </c>
      <c r="N56" s="61" t="str">
        <f ca="1">IF(C56=$B$7,XIRR($J$4:J56,$D$4:D56,50),"")</f>
        <v/>
      </c>
      <c r="O56" s="3">
        <f t="shared" ca="1" si="8"/>
        <v>600</v>
      </c>
      <c r="P56" s="3">
        <f t="shared" ca="1" si="9"/>
        <v>52</v>
      </c>
      <c r="T56" s="36">
        <f t="shared" ca="1" si="4"/>
        <v>450</v>
      </c>
    </row>
    <row r="57" spans="1:20" ht="15" outlineLevel="1" thickBot="1" x14ac:dyDescent="0.35">
      <c r="A57" s="67"/>
      <c r="C57" s="51">
        <f t="shared" ca="1" si="0"/>
        <v>53</v>
      </c>
      <c r="D57" s="38">
        <f t="shared" ca="1" si="5"/>
        <v>46110</v>
      </c>
      <c r="E57" s="22">
        <f t="shared" ca="1" si="1"/>
        <v>-600</v>
      </c>
      <c r="F57" s="22"/>
      <c r="G57" s="39">
        <f t="shared" ca="1" si="6"/>
        <v>0</v>
      </c>
      <c r="H57" s="22">
        <f t="shared" ca="1" si="10"/>
        <v>22.5</v>
      </c>
      <c r="I57" s="31">
        <f t="shared" ca="1" si="2"/>
        <v>22.5</v>
      </c>
      <c r="J57" s="40">
        <f t="shared" ca="1" si="3"/>
        <v>22.5</v>
      </c>
      <c r="K57" s="60"/>
      <c r="L57" s="64"/>
      <c r="M57" s="26" t="str">
        <f ca="1">IF(C57=$B$7,IRR($J$4:J57,0.1)*12,"")</f>
        <v/>
      </c>
      <c r="N57" s="61" t="str">
        <f ca="1">IF(C57=$B$7,XIRR($J$4:J57,$D$4:D57,50),"")</f>
        <v/>
      </c>
      <c r="O57" s="3">
        <f t="shared" ca="1" si="8"/>
        <v>600</v>
      </c>
      <c r="P57" s="3">
        <f t="shared" ca="1" si="9"/>
        <v>53</v>
      </c>
      <c r="T57" s="36">
        <f t="shared" ca="1" si="4"/>
        <v>450</v>
      </c>
    </row>
    <row r="58" spans="1:20" ht="15" outlineLevel="1" thickBot="1" x14ac:dyDescent="0.35">
      <c r="A58" s="67"/>
      <c r="C58" s="51">
        <f t="shared" ca="1" si="0"/>
        <v>54</v>
      </c>
      <c r="D58" s="38">
        <f t="shared" ca="1" si="5"/>
        <v>46115</v>
      </c>
      <c r="E58" s="22">
        <f t="shared" ca="1" si="1"/>
        <v>-600</v>
      </c>
      <c r="F58" s="22"/>
      <c r="G58" s="39">
        <f t="shared" ca="1" si="6"/>
        <v>0</v>
      </c>
      <c r="H58" s="22">
        <f t="shared" ca="1" si="10"/>
        <v>22.5</v>
      </c>
      <c r="I58" s="31">
        <f t="shared" ca="1" si="2"/>
        <v>22.5</v>
      </c>
      <c r="J58" s="40">
        <f t="shared" ca="1" si="3"/>
        <v>22.5</v>
      </c>
      <c r="K58" s="60"/>
      <c r="L58" s="64"/>
      <c r="M58" s="26" t="str">
        <f ca="1">IF(C58=$B$7,IRR($J$4:J58,0.1)*12,"")</f>
        <v/>
      </c>
      <c r="N58" s="61" t="str">
        <f ca="1">IF(C58=$B$7,XIRR($J$4:J58,$D$4:D58,50),"")</f>
        <v/>
      </c>
      <c r="O58" s="3">
        <f t="shared" ca="1" si="8"/>
        <v>600</v>
      </c>
      <c r="P58" s="3">
        <f t="shared" ca="1" si="9"/>
        <v>54</v>
      </c>
      <c r="T58" s="36">
        <f t="shared" ca="1" si="4"/>
        <v>450</v>
      </c>
    </row>
    <row r="59" spans="1:20" ht="15" outlineLevel="1" thickBot="1" x14ac:dyDescent="0.35">
      <c r="A59" s="67"/>
      <c r="C59" s="51">
        <f t="shared" ca="1" si="0"/>
        <v>55</v>
      </c>
      <c r="D59" s="38">
        <f t="shared" ca="1" si="5"/>
        <v>46120</v>
      </c>
      <c r="E59" s="22">
        <f t="shared" ca="1" si="1"/>
        <v>-600</v>
      </c>
      <c r="F59" s="22"/>
      <c r="G59" s="39">
        <f t="shared" ca="1" si="6"/>
        <v>0</v>
      </c>
      <c r="H59" s="22">
        <f t="shared" ca="1" si="10"/>
        <v>22.5</v>
      </c>
      <c r="I59" s="31">
        <f t="shared" ca="1" si="2"/>
        <v>22.5</v>
      </c>
      <c r="J59" s="40">
        <f t="shared" ca="1" si="3"/>
        <v>22.5</v>
      </c>
      <c r="K59" s="60"/>
      <c r="L59" s="64"/>
      <c r="M59" s="26" t="str">
        <f ca="1">IF(C59=$B$7,IRR($J$4:J59,0.1)*12,"")</f>
        <v/>
      </c>
      <c r="N59" s="61" t="str">
        <f ca="1">IF(C59=$B$7,XIRR($J$4:J59,$D$4:D59,50),"")</f>
        <v/>
      </c>
      <c r="O59" s="3">
        <f t="shared" ca="1" si="8"/>
        <v>600</v>
      </c>
      <c r="P59" s="3">
        <f t="shared" ca="1" si="9"/>
        <v>55</v>
      </c>
      <c r="T59" s="36">
        <f t="shared" ca="1" si="4"/>
        <v>450</v>
      </c>
    </row>
    <row r="60" spans="1:20" ht="15" outlineLevel="1" thickBot="1" x14ac:dyDescent="0.35">
      <c r="A60" s="67"/>
      <c r="C60" s="51">
        <f t="shared" ca="1" si="0"/>
        <v>56</v>
      </c>
      <c r="D60" s="38">
        <f t="shared" ca="1" si="5"/>
        <v>46125</v>
      </c>
      <c r="E60" s="22">
        <f t="shared" ca="1" si="1"/>
        <v>-600</v>
      </c>
      <c r="F60" s="22"/>
      <c r="G60" s="39">
        <f t="shared" ca="1" si="6"/>
        <v>0</v>
      </c>
      <c r="H60" s="22">
        <f t="shared" ca="1" si="10"/>
        <v>22.5</v>
      </c>
      <c r="I60" s="31">
        <f t="shared" ca="1" si="2"/>
        <v>22.5</v>
      </c>
      <c r="J60" s="40">
        <f t="shared" ca="1" si="3"/>
        <v>22.5</v>
      </c>
      <c r="K60" s="60"/>
      <c r="L60" s="64"/>
      <c r="M60" s="26" t="str">
        <f ca="1">IF(C60=$B$7,IRR($J$4:J60,0.1)*12,"")</f>
        <v/>
      </c>
      <c r="N60" s="61" t="str">
        <f ca="1">IF(C60=$B$7,XIRR($J$4:J60,$D$4:D60,50),"")</f>
        <v/>
      </c>
      <c r="O60" s="3">
        <f t="shared" ca="1" si="8"/>
        <v>600</v>
      </c>
      <c r="P60" s="3">
        <f t="shared" ca="1" si="9"/>
        <v>56</v>
      </c>
      <c r="T60" s="36">
        <f t="shared" ca="1" si="4"/>
        <v>450</v>
      </c>
    </row>
    <row r="61" spans="1:20" ht="15" outlineLevel="1" thickBot="1" x14ac:dyDescent="0.35">
      <c r="A61" s="67"/>
      <c r="C61" s="51">
        <f t="shared" ca="1" si="0"/>
        <v>57</v>
      </c>
      <c r="D61" s="38">
        <f t="shared" ca="1" si="5"/>
        <v>46130</v>
      </c>
      <c r="E61" s="22">
        <f t="shared" ca="1" si="1"/>
        <v>-600</v>
      </c>
      <c r="F61" s="22"/>
      <c r="G61" s="39">
        <f t="shared" ca="1" si="6"/>
        <v>0</v>
      </c>
      <c r="H61" s="22">
        <f t="shared" ca="1" si="10"/>
        <v>22.5</v>
      </c>
      <c r="I61" s="31">
        <f t="shared" ca="1" si="2"/>
        <v>22.5</v>
      </c>
      <c r="J61" s="40">
        <f t="shared" ca="1" si="3"/>
        <v>22.5</v>
      </c>
      <c r="K61" s="60"/>
      <c r="L61" s="64"/>
      <c r="M61" s="26" t="str">
        <f ca="1">IF(C61=$B$7,IRR($J$4:J61,0.1)*12,"")</f>
        <v/>
      </c>
      <c r="N61" s="61" t="str">
        <f ca="1">IF(C61=$B$7,XIRR($J$4:J61,$D$4:D61,50),"")</f>
        <v/>
      </c>
      <c r="O61" s="3">
        <f t="shared" ca="1" si="8"/>
        <v>600</v>
      </c>
      <c r="P61" s="3">
        <f t="shared" ca="1" si="9"/>
        <v>57</v>
      </c>
      <c r="T61" s="36">
        <f t="shared" ca="1" si="4"/>
        <v>450</v>
      </c>
    </row>
    <row r="62" spans="1:20" ht="15" outlineLevel="1" thickBot="1" x14ac:dyDescent="0.35">
      <c r="A62" s="67"/>
      <c r="C62" s="51">
        <f t="shared" ca="1" si="0"/>
        <v>58</v>
      </c>
      <c r="D62" s="38">
        <f t="shared" ca="1" si="5"/>
        <v>46135</v>
      </c>
      <c r="E62" s="22">
        <f t="shared" ca="1" si="1"/>
        <v>-600</v>
      </c>
      <c r="F62" s="22"/>
      <c r="G62" s="39">
        <f t="shared" ca="1" si="6"/>
        <v>0</v>
      </c>
      <c r="H62" s="22">
        <f t="shared" ca="1" si="10"/>
        <v>22.5</v>
      </c>
      <c r="I62" s="31">
        <f t="shared" ca="1" si="2"/>
        <v>22.5</v>
      </c>
      <c r="J62" s="40">
        <f t="shared" ca="1" si="3"/>
        <v>22.5</v>
      </c>
      <c r="K62" s="60"/>
      <c r="L62" s="64"/>
      <c r="M62" s="26" t="str">
        <f ca="1">IF(C62=$B$7,IRR($J$4:J62,0.1)*12,"")</f>
        <v/>
      </c>
      <c r="N62" s="61" t="str">
        <f ca="1">IF(C62=$B$7,XIRR($J$4:J62,$D$4:D62,50),"")</f>
        <v/>
      </c>
      <c r="O62" s="3">
        <f t="shared" ca="1" si="8"/>
        <v>600</v>
      </c>
      <c r="P62" s="3">
        <f t="shared" ca="1" si="9"/>
        <v>58</v>
      </c>
      <c r="T62" s="36">
        <f t="shared" ca="1" si="4"/>
        <v>450</v>
      </c>
    </row>
    <row r="63" spans="1:20" ht="15" outlineLevel="1" thickBot="1" x14ac:dyDescent="0.35">
      <c r="A63" s="67"/>
      <c r="C63" s="51">
        <f t="shared" ca="1" si="0"/>
        <v>59</v>
      </c>
      <c r="D63" s="38">
        <f t="shared" ca="1" si="5"/>
        <v>46140</v>
      </c>
      <c r="E63" s="22">
        <f t="shared" ca="1" si="1"/>
        <v>-600</v>
      </c>
      <c r="F63" s="22"/>
      <c r="G63" s="39">
        <f t="shared" ca="1" si="6"/>
        <v>0</v>
      </c>
      <c r="H63" s="22">
        <f t="shared" ca="1" si="10"/>
        <v>22.5</v>
      </c>
      <c r="I63" s="31">
        <f t="shared" ca="1" si="2"/>
        <v>22.5</v>
      </c>
      <c r="J63" s="40">
        <f t="shared" ca="1" si="3"/>
        <v>22.5</v>
      </c>
      <c r="K63" s="60"/>
      <c r="L63" s="64"/>
      <c r="M63" s="26" t="str">
        <f ca="1">IF(C63=$B$7,IRR($J$4:J63,0.1)*12,"")</f>
        <v/>
      </c>
      <c r="N63" s="61" t="str">
        <f ca="1">IF(C63=$B$7,XIRR($J$4:J63,$D$4:D63,50),"")</f>
        <v/>
      </c>
      <c r="O63" s="3">
        <f t="shared" ca="1" si="8"/>
        <v>600</v>
      </c>
      <c r="P63" s="3">
        <f t="shared" ca="1" si="9"/>
        <v>59</v>
      </c>
      <c r="T63" s="36">
        <f t="shared" ca="1" si="4"/>
        <v>450</v>
      </c>
    </row>
    <row r="64" spans="1:20" ht="15" outlineLevel="1" thickBot="1" x14ac:dyDescent="0.35">
      <c r="A64" s="67"/>
      <c r="C64" s="51">
        <f t="shared" ca="1" si="0"/>
        <v>60</v>
      </c>
      <c r="D64" s="38">
        <f t="shared" ca="1" si="5"/>
        <v>46145</v>
      </c>
      <c r="E64" s="22">
        <f t="shared" ca="1" si="1"/>
        <v>-600</v>
      </c>
      <c r="F64" s="22"/>
      <c r="G64" s="39">
        <f t="shared" ca="1" si="6"/>
        <v>0</v>
      </c>
      <c r="H64" s="22">
        <f t="shared" ca="1" si="10"/>
        <v>22.5</v>
      </c>
      <c r="I64" s="31">
        <f t="shared" ca="1" si="2"/>
        <v>22.5</v>
      </c>
      <c r="J64" s="40">
        <f t="shared" ca="1" si="3"/>
        <v>22.5</v>
      </c>
      <c r="K64" s="60"/>
      <c r="L64" s="64"/>
      <c r="M64" s="26" t="str">
        <f ca="1">IF(C64=$B$7,IRR($J$4:J64,0.1)*12,"")</f>
        <v/>
      </c>
      <c r="N64" s="61" t="str">
        <f ca="1">IF(C64=$B$7,XIRR($J$4:J64,$D$4:D64,50),"")</f>
        <v/>
      </c>
      <c r="O64" s="3">
        <f t="shared" ca="1" si="8"/>
        <v>600</v>
      </c>
      <c r="P64" s="3">
        <f t="shared" ca="1" si="9"/>
        <v>60</v>
      </c>
      <c r="T64" s="36">
        <f t="shared" ca="1" si="4"/>
        <v>450</v>
      </c>
    </row>
    <row r="65" spans="1:20" ht="15" outlineLevel="1" thickBot="1" x14ac:dyDescent="0.35">
      <c r="A65" s="67"/>
      <c r="C65" s="51">
        <f t="shared" ca="1" si="0"/>
        <v>61</v>
      </c>
      <c r="D65" s="38">
        <f t="shared" ca="1" si="5"/>
        <v>46150</v>
      </c>
      <c r="E65" s="22">
        <f t="shared" ca="1" si="1"/>
        <v>-600</v>
      </c>
      <c r="F65" s="22"/>
      <c r="G65" s="39">
        <f t="shared" ca="1" si="6"/>
        <v>0</v>
      </c>
      <c r="H65" s="22">
        <f t="shared" ca="1" si="10"/>
        <v>22.5</v>
      </c>
      <c r="I65" s="64">
        <f t="shared" ca="1" si="2"/>
        <v>22.5</v>
      </c>
      <c r="J65" s="68">
        <f t="shared" ca="1" si="3"/>
        <v>22.5</v>
      </c>
      <c r="K65" s="60"/>
      <c r="L65" s="64"/>
      <c r="M65" s="26" t="str">
        <f ca="1">IF(C65=$B$7,IRR($J$4:J65,0.1)*12,"")</f>
        <v/>
      </c>
      <c r="N65" s="61" t="str">
        <f ca="1">IF(C65=$B$7,XIRR($J$4:J65,$D$4:D65,50),"")</f>
        <v/>
      </c>
      <c r="O65" s="3">
        <f t="shared" ca="1" si="8"/>
        <v>600</v>
      </c>
      <c r="P65" s="3">
        <f t="shared" ca="1" si="9"/>
        <v>61</v>
      </c>
      <c r="T65" s="36">
        <f t="shared" ca="1" si="4"/>
        <v>450</v>
      </c>
    </row>
    <row r="66" spans="1:20" ht="15" outlineLevel="1" thickBot="1" x14ac:dyDescent="0.35">
      <c r="A66" s="67"/>
      <c r="C66" s="51">
        <f t="shared" ca="1" si="0"/>
        <v>62</v>
      </c>
      <c r="D66" s="38">
        <f t="shared" ca="1" si="5"/>
        <v>46155</v>
      </c>
      <c r="E66" s="22">
        <f t="shared" ca="1" si="1"/>
        <v>-600</v>
      </c>
      <c r="F66" s="22"/>
      <c r="G66" s="39">
        <f t="shared" ca="1" si="6"/>
        <v>0</v>
      </c>
      <c r="H66" s="22">
        <f t="shared" ca="1" si="10"/>
        <v>22.5</v>
      </c>
      <c r="I66" s="64">
        <f t="shared" ca="1" si="2"/>
        <v>22.5</v>
      </c>
      <c r="J66" s="68">
        <f t="shared" ca="1" si="3"/>
        <v>22.5</v>
      </c>
      <c r="K66" s="60"/>
      <c r="L66" s="64"/>
      <c r="M66" s="26" t="str">
        <f ca="1">IF(C66=$B$7,IRR($J$4:J66,0.1)*12,"")</f>
        <v/>
      </c>
      <c r="N66" s="61" t="str">
        <f ca="1">IF(C66=$B$7,XIRR($J$4:J66,$D$4:D66,50),"")</f>
        <v/>
      </c>
      <c r="O66" s="3">
        <f t="shared" ca="1" si="8"/>
        <v>600</v>
      </c>
      <c r="P66" s="3">
        <f t="shared" ca="1" si="9"/>
        <v>62</v>
      </c>
      <c r="T66" s="36">
        <f t="shared" ca="1" si="4"/>
        <v>450</v>
      </c>
    </row>
    <row r="67" spans="1:20" ht="15" outlineLevel="1" thickBot="1" x14ac:dyDescent="0.35">
      <c r="A67" s="67"/>
      <c r="C67" s="51">
        <f t="shared" ca="1" si="0"/>
        <v>63</v>
      </c>
      <c r="D67" s="38">
        <f t="shared" ca="1" si="5"/>
        <v>46160</v>
      </c>
      <c r="E67" s="22">
        <f t="shared" ca="1" si="1"/>
        <v>-600</v>
      </c>
      <c r="F67" s="22"/>
      <c r="G67" s="39">
        <f t="shared" ca="1" si="6"/>
        <v>0</v>
      </c>
      <c r="H67" s="22">
        <f t="shared" ca="1" si="10"/>
        <v>22.5</v>
      </c>
      <c r="I67" s="64">
        <f t="shared" ca="1" si="2"/>
        <v>22.5</v>
      </c>
      <c r="J67" s="68">
        <f t="shared" ca="1" si="3"/>
        <v>22.5</v>
      </c>
      <c r="K67" s="60"/>
      <c r="L67" s="64"/>
      <c r="M67" s="26" t="str">
        <f ca="1">IF(C67=$B$7,IRR($J$4:J67,0.1)*12,"")</f>
        <v/>
      </c>
      <c r="N67" s="61" t="str">
        <f ca="1">IF(C67=$B$7,XIRR($J$4:J67,$D$4:D67,50),"")</f>
        <v/>
      </c>
      <c r="O67" s="3">
        <f t="shared" ca="1" si="8"/>
        <v>600</v>
      </c>
      <c r="P67" s="3">
        <f t="shared" ca="1" si="9"/>
        <v>63</v>
      </c>
      <c r="T67" s="36">
        <f t="shared" ca="1" si="4"/>
        <v>450</v>
      </c>
    </row>
    <row r="68" spans="1:20" ht="15" outlineLevel="1" thickBot="1" x14ac:dyDescent="0.35">
      <c r="A68" s="67"/>
      <c r="C68" s="51">
        <f t="shared" ref="C68:C77" ca="1" si="11">IF(P68&lt;=$B$7,P68,"")</f>
        <v>64</v>
      </c>
      <c r="D68" s="38">
        <f t="shared" ca="1" si="5"/>
        <v>46165</v>
      </c>
      <c r="E68" s="22">
        <f t="shared" ca="1" si="1"/>
        <v>-600</v>
      </c>
      <c r="F68" s="22"/>
      <c r="G68" s="39">
        <f t="shared" ca="1" si="6"/>
        <v>0</v>
      </c>
      <c r="H68" s="22">
        <f t="shared" ca="1" si="10"/>
        <v>22.5</v>
      </c>
      <c r="I68" s="64">
        <f t="shared" ca="1" si="2"/>
        <v>22.5</v>
      </c>
      <c r="J68" s="68">
        <f t="shared" ca="1" si="3"/>
        <v>22.5</v>
      </c>
      <c r="K68" s="60"/>
      <c r="L68" s="64"/>
      <c r="M68" s="26" t="str">
        <f ca="1">IF(C68=$B$7,IRR($J$4:J68,0.1)*12,"")</f>
        <v/>
      </c>
      <c r="N68" s="61" t="str">
        <f ca="1">IF(C68=$B$7,XIRR($J$4:J68,$D$4:D68,50),"")</f>
        <v/>
      </c>
      <c r="O68" s="3">
        <f t="shared" ca="1" si="8"/>
        <v>600</v>
      </c>
      <c r="P68" s="3">
        <f t="shared" ca="1" si="9"/>
        <v>64</v>
      </c>
      <c r="T68" s="36">
        <f t="shared" ca="1" si="4"/>
        <v>450</v>
      </c>
    </row>
    <row r="69" spans="1:20" ht="15" outlineLevel="1" thickBot="1" x14ac:dyDescent="0.35">
      <c r="A69" s="67"/>
      <c r="C69" s="51">
        <f t="shared" ca="1" si="11"/>
        <v>65</v>
      </c>
      <c r="D69" s="38">
        <f t="shared" ca="1" si="5"/>
        <v>46170</v>
      </c>
      <c r="E69" s="22">
        <f t="shared" ref="E69:E76" ca="1" si="12">IF(C69&gt;$B$7,"погашено",E68+G68)</f>
        <v>-600</v>
      </c>
      <c r="F69" s="22"/>
      <c r="G69" s="39">
        <f t="shared" ca="1" si="6"/>
        <v>0</v>
      </c>
      <c r="H69" s="22">
        <f t="shared" ca="1" si="10"/>
        <v>22.5</v>
      </c>
      <c r="I69" s="64">
        <f t="shared" ref="I69:I77" ca="1" si="13">IF(O69=0,"погашено",IFERROR(G69+H69,""))</f>
        <v>22.5</v>
      </c>
      <c r="J69" s="68">
        <f t="shared" ref="J69:J77" ca="1" si="14">IF(O69=0,"погашено",IFERROR(ROUNDDOWN(G69+H69,2),""))</f>
        <v>22.5</v>
      </c>
      <c r="K69" s="60"/>
      <c r="L69" s="64"/>
      <c r="M69" s="26" t="str">
        <f ca="1">IF(C69=$B$7,IRR($J$4:J69,0.1)*12,"")</f>
        <v/>
      </c>
      <c r="N69" s="61" t="str">
        <f ca="1">IF(C69=$B$7,XIRR($J$4:J69,$D$4:D69,50),"")</f>
        <v/>
      </c>
      <c r="O69" s="3">
        <f t="shared" ca="1" si="8"/>
        <v>600</v>
      </c>
      <c r="P69" s="3">
        <f t="shared" ca="1" si="9"/>
        <v>65</v>
      </c>
      <c r="T69" s="36">
        <f t="shared" ref="T69:T74" ca="1" si="15">IF(O69=0,"погашено",IF(B73="Да",ROUND(-$E$5*$B$13*(D69-D68),2),ROUND(-$E$5*$B$4*(D69-D68),2)))+IF(L69&gt;0,-E69*$B$4*(K69-D69),0)</f>
        <v>450</v>
      </c>
    </row>
    <row r="70" spans="1:20" ht="15" outlineLevel="1" thickBot="1" x14ac:dyDescent="0.35">
      <c r="A70" s="67"/>
      <c r="C70" s="51">
        <f t="shared" ca="1" si="11"/>
        <v>66</v>
      </c>
      <c r="D70" s="38">
        <f t="shared" ref="D70:D77" ca="1" si="16">IF(C70&gt;$B$7,"погашено",IF(I69&gt;H69,K69+$B$2,IF(C70&lt;=$B$7,D69+$B$2,"")))</f>
        <v>46175</v>
      </c>
      <c r="E70" s="22">
        <f t="shared" ca="1" si="12"/>
        <v>-600</v>
      </c>
      <c r="F70" s="22"/>
      <c r="G70" s="39">
        <f t="shared" ref="G70:G77" ca="1" si="17">IF(O70=0,"погашено",IF(L70&gt;T70,L70-H70,IF(C70=$B$7,-E70,IF(L70&gt;0,IF(L70-(-E70*$B$4*(K70-D70))&lt;0,0,L70-(-E70*$B$4*(K70-D70))),0))))</f>
        <v>0</v>
      </c>
      <c r="H70" s="22">
        <f t="shared" ca="1" si="10"/>
        <v>22.5</v>
      </c>
      <c r="I70" s="64">
        <f t="shared" ca="1" si="13"/>
        <v>22.5</v>
      </c>
      <c r="J70" s="68">
        <f t="shared" ca="1" si="14"/>
        <v>22.5</v>
      </c>
      <c r="K70" s="60"/>
      <c r="L70" s="64"/>
      <c r="M70" s="26" t="str">
        <f ca="1">IF(C70=$B$7,IRR($J$4:J70,0.1)*12,"")</f>
        <v/>
      </c>
      <c r="N70" s="61" t="str">
        <f ca="1">IF(C70=$B$7,XIRR($J$4:J70,$D$4:D70,50),"")</f>
        <v/>
      </c>
      <c r="O70" s="3">
        <f t="shared" ref="O70:O77" ca="1" si="18">IFERROR(ROUNDDOWN(-E70,0),0)</f>
        <v>600</v>
      </c>
      <c r="P70" s="3">
        <f t="shared" ca="1" si="9"/>
        <v>66</v>
      </c>
      <c r="T70" s="36">
        <f t="shared" ca="1" si="15"/>
        <v>450</v>
      </c>
    </row>
    <row r="71" spans="1:20" ht="15" outlineLevel="1" thickBot="1" x14ac:dyDescent="0.35">
      <c r="A71" s="67"/>
      <c r="C71" s="51">
        <f t="shared" ca="1" si="11"/>
        <v>67</v>
      </c>
      <c r="D71" s="38">
        <f t="shared" ca="1" si="16"/>
        <v>46180</v>
      </c>
      <c r="E71" s="22">
        <f t="shared" ca="1" si="12"/>
        <v>-600</v>
      </c>
      <c r="F71" s="22"/>
      <c r="G71" s="39">
        <f t="shared" ca="1" si="17"/>
        <v>0</v>
      </c>
      <c r="H71" s="22">
        <f t="shared" ca="1" si="10"/>
        <v>22.5</v>
      </c>
      <c r="I71" s="64">
        <f t="shared" ca="1" si="13"/>
        <v>22.5</v>
      </c>
      <c r="J71" s="68">
        <f t="shared" ca="1" si="14"/>
        <v>22.5</v>
      </c>
      <c r="K71" s="60"/>
      <c r="L71" s="64"/>
      <c r="M71" s="26" t="str">
        <f ca="1">IF(C71=$B$7,IRR($J$4:J71,0.1)*12,"")</f>
        <v/>
      </c>
      <c r="N71" s="61" t="str">
        <f ca="1">IF(C71=$B$7,XIRR($J$4:J71,$D$4:D71,50),"")</f>
        <v/>
      </c>
      <c r="O71" s="3">
        <f t="shared" ca="1" si="18"/>
        <v>600</v>
      </c>
      <c r="P71" s="3">
        <f t="shared" ref="P71:P80" ca="1" si="19">IF(G70&gt;0,P70+2,P70+1)</f>
        <v>67</v>
      </c>
      <c r="T71" s="36">
        <f t="shared" ca="1" si="15"/>
        <v>450</v>
      </c>
    </row>
    <row r="72" spans="1:20" ht="15" outlineLevel="1" thickBot="1" x14ac:dyDescent="0.35">
      <c r="A72" s="67"/>
      <c r="C72" s="51">
        <f t="shared" ca="1" si="11"/>
        <v>68</v>
      </c>
      <c r="D72" s="38">
        <f t="shared" ca="1" si="16"/>
        <v>46185</v>
      </c>
      <c r="E72" s="22">
        <f t="shared" ca="1" si="12"/>
        <v>-600</v>
      </c>
      <c r="F72" s="22"/>
      <c r="G72" s="39">
        <f t="shared" ca="1" si="17"/>
        <v>0</v>
      </c>
      <c r="H72" s="22">
        <f t="shared" ca="1" si="10"/>
        <v>22.5</v>
      </c>
      <c r="I72" s="64">
        <f t="shared" ca="1" si="13"/>
        <v>22.5</v>
      </c>
      <c r="J72" s="68">
        <f t="shared" ca="1" si="14"/>
        <v>22.5</v>
      </c>
      <c r="K72" s="60"/>
      <c r="L72" s="64"/>
      <c r="M72" s="26" t="str">
        <f ca="1">IF(C72=$B$7,IRR($J$4:J72,0.1)*12,"")</f>
        <v/>
      </c>
      <c r="N72" s="61" t="str">
        <f ca="1">IF(C72=$B$7,XIRR($J$4:J72,$D$4:D72,50),"")</f>
        <v/>
      </c>
      <c r="O72" s="3">
        <f t="shared" ca="1" si="18"/>
        <v>600</v>
      </c>
      <c r="P72" s="3">
        <f t="shared" ca="1" si="19"/>
        <v>68</v>
      </c>
      <c r="T72" s="36">
        <f t="shared" ca="1" si="15"/>
        <v>450</v>
      </c>
    </row>
    <row r="73" spans="1:20" ht="15" outlineLevel="1" thickBot="1" x14ac:dyDescent="0.35">
      <c r="A73" s="67"/>
      <c r="C73" s="51">
        <f t="shared" ca="1" si="11"/>
        <v>69</v>
      </c>
      <c r="D73" s="38">
        <f t="shared" ca="1" si="16"/>
        <v>46190</v>
      </c>
      <c r="E73" s="22">
        <f t="shared" ca="1" si="12"/>
        <v>-600</v>
      </c>
      <c r="F73" s="22"/>
      <c r="G73" s="39">
        <f t="shared" ca="1" si="17"/>
        <v>0</v>
      </c>
      <c r="H73" s="22">
        <f t="shared" ca="1" si="10"/>
        <v>22.5</v>
      </c>
      <c r="I73" s="64">
        <f t="shared" ca="1" si="13"/>
        <v>22.5</v>
      </c>
      <c r="J73" s="68">
        <f t="shared" ca="1" si="14"/>
        <v>22.5</v>
      </c>
      <c r="K73" s="60"/>
      <c r="L73" s="64"/>
      <c r="M73" s="26" t="str">
        <f ca="1">IF(C73=$B$7,IRR($J$4:J73,0.1)*12,"")</f>
        <v/>
      </c>
      <c r="N73" s="61" t="str">
        <f ca="1">IF(C73=$B$7,XIRR($J$4:J73,$D$4:D73,50),"")</f>
        <v/>
      </c>
      <c r="O73" s="3">
        <f t="shared" ca="1" si="18"/>
        <v>600</v>
      </c>
      <c r="P73" s="3">
        <f t="shared" ca="1" si="19"/>
        <v>69</v>
      </c>
      <c r="T73" s="36">
        <f t="shared" ca="1" si="15"/>
        <v>450</v>
      </c>
    </row>
    <row r="74" spans="1:20" ht="15" outlineLevel="1" thickBot="1" x14ac:dyDescent="0.35">
      <c r="A74" s="67"/>
      <c r="C74" s="51">
        <f t="shared" ca="1" si="11"/>
        <v>70</v>
      </c>
      <c r="D74" s="38">
        <f t="shared" ca="1" si="16"/>
        <v>46195</v>
      </c>
      <c r="E74" s="22">
        <f t="shared" ca="1" si="12"/>
        <v>-600</v>
      </c>
      <c r="F74" s="22"/>
      <c r="G74" s="39">
        <f t="shared" ca="1" si="17"/>
        <v>0</v>
      </c>
      <c r="H74" s="22">
        <f t="shared" ca="1" si="10"/>
        <v>22.5</v>
      </c>
      <c r="I74" s="64">
        <f t="shared" ca="1" si="13"/>
        <v>22.5</v>
      </c>
      <c r="J74" s="68">
        <f t="shared" ca="1" si="14"/>
        <v>22.5</v>
      </c>
      <c r="K74" s="60"/>
      <c r="L74" s="64"/>
      <c r="M74" s="26" t="str">
        <f ca="1">IF(C74=$B$7,IRR($J$4:J74,0.1)*12,"")</f>
        <v/>
      </c>
      <c r="N74" s="61" t="str">
        <f ca="1">IF(C74=$B$7,XIRR($J$4:J74,$D$4:D74,50),"")</f>
        <v/>
      </c>
      <c r="O74" s="3">
        <f t="shared" ca="1" si="18"/>
        <v>600</v>
      </c>
      <c r="P74" s="3">
        <f t="shared" ca="1" si="19"/>
        <v>70</v>
      </c>
      <c r="T74" s="36">
        <f t="shared" ca="1" si="15"/>
        <v>450</v>
      </c>
    </row>
    <row r="75" spans="1:20" ht="15" outlineLevel="1" thickBot="1" x14ac:dyDescent="0.35">
      <c r="A75" s="67"/>
      <c r="C75" s="51">
        <f t="shared" ca="1" si="11"/>
        <v>71</v>
      </c>
      <c r="D75" s="38">
        <f t="shared" ca="1" si="16"/>
        <v>46200</v>
      </c>
      <c r="E75" s="22">
        <f t="shared" ca="1" si="12"/>
        <v>-600</v>
      </c>
      <c r="F75" s="22"/>
      <c r="G75" s="39">
        <f t="shared" ca="1" si="17"/>
        <v>0</v>
      </c>
      <c r="H75" s="22">
        <f t="shared" ca="1" si="10"/>
        <v>22.5</v>
      </c>
      <c r="I75" s="64">
        <f t="shared" ca="1" si="13"/>
        <v>22.5</v>
      </c>
      <c r="J75" s="68">
        <f t="shared" ca="1" si="14"/>
        <v>22.5</v>
      </c>
      <c r="K75" s="60"/>
      <c r="L75" s="64"/>
      <c r="M75" s="26" t="str">
        <f ca="1">IF(C75=$B$7,IRR($J$4:J75,0.1)*12,"")</f>
        <v/>
      </c>
      <c r="N75" s="61" t="str">
        <f ca="1">IF(C75=$B$7,XIRR($J$4:J75,$D$4:D75,50),"")</f>
        <v/>
      </c>
      <c r="O75" s="3">
        <f t="shared" ca="1" si="18"/>
        <v>600</v>
      </c>
      <c r="P75" s="3">
        <f t="shared" ca="1" si="19"/>
        <v>71</v>
      </c>
      <c r="T75" s="36">
        <f ca="1">IF(O75=0,"погашено",IF(B80="Да",ROUND(-$E$5*$B$13*(D75-D74),2),ROUND(-$E$5*$B$4*(D75-D74),2)))+IF(L75&gt;0,-E75*$B$4*(K75-D75),0)</f>
        <v>450</v>
      </c>
    </row>
    <row r="76" spans="1:20" ht="15" outlineLevel="1" thickBot="1" x14ac:dyDescent="0.35">
      <c r="A76" s="67"/>
      <c r="C76" s="51">
        <f t="shared" ca="1" si="11"/>
        <v>72</v>
      </c>
      <c r="D76" s="38">
        <f t="shared" ca="1" si="16"/>
        <v>46205</v>
      </c>
      <c r="E76" s="22">
        <f t="shared" ca="1" si="12"/>
        <v>-600</v>
      </c>
      <c r="F76" s="22"/>
      <c r="G76" s="39">
        <f t="shared" ca="1" si="17"/>
        <v>0</v>
      </c>
      <c r="H76" s="22">
        <f t="shared" ca="1" si="10"/>
        <v>22.5</v>
      </c>
      <c r="I76" s="64">
        <f t="shared" ca="1" si="13"/>
        <v>22.5</v>
      </c>
      <c r="J76" s="68">
        <f t="shared" ca="1" si="14"/>
        <v>22.5</v>
      </c>
      <c r="K76" s="60"/>
      <c r="L76" s="64"/>
      <c r="M76" s="26" t="str">
        <f ca="1">IF(C76=$B$7,IRR($J$4:J76,0.1)*12,"")</f>
        <v/>
      </c>
      <c r="N76" s="61" t="str">
        <f ca="1">IF(C76=$B$7,XIRR($J$4:J76,$D$4:D76,50),"")</f>
        <v/>
      </c>
      <c r="O76" s="3">
        <f t="shared" ca="1" si="18"/>
        <v>600</v>
      </c>
      <c r="P76" s="3">
        <f t="shared" ca="1" si="19"/>
        <v>72</v>
      </c>
      <c r="T76" s="36">
        <f ca="1">IF(O76=0,"погашено",IF(B81="Да",ROUND(-$E$5*$B$13*(D76-D75),2),ROUND(-$E$5*$B$4*(D76-D75),2)))+IF(L76&gt;0,-E76*$B$4*(K76-D76),0)</f>
        <v>450</v>
      </c>
    </row>
    <row r="77" spans="1:20" ht="15" outlineLevel="1" thickBot="1" x14ac:dyDescent="0.35">
      <c r="A77" s="67"/>
      <c r="C77" s="51">
        <f t="shared" ca="1" si="11"/>
        <v>73</v>
      </c>
      <c r="D77" s="38">
        <f t="shared" ca="1" si="16"/>
        <v>46210</v>
      </c>
      <c r="E77" s="22">
        <f ca="1">IF(C77&gt;$B$7,"погашено",E76+G76)</f>
        <v>-600</v>
      </c>
      <c r="F77" s="69"/>
      <c r="G77" s="39">
        <f t="shared" ca="1" si="17"/>
        <v>600</v>
      </c>
      <c r="H77" s="22">
        <f t="shared" ca="1" si="10"/>
        <v>22.5</v>
      </c>
      <c r="I77" s="64">
        <f t="shared" ca="1" si="13"/>
        <v>622.5</v>
      </c>
      <c r="J77" s="68">
        <f t="shared" ca="1" si="14"/>
        <v>622.5</v>
      </c>
      <c r="K77" s="60"/>
      <c r="L77" s="64"/>
      <c r="M77" s="26">
        <f ca="1">IF(C77=$B$7,IRR($J$4:J77,0.1)*12,"")</f>
        <v>0.50826095132966476</v>
      </c>
      <c r="N77" s="61">
        <f ca="1">IF(C77=$B$7,XIRR($J$4:J77,$D$4:D77,50),"")</f>
        <v>20.266273058950901</v>
      </c>
      <c r="O77" s="3">
        <f t="shared" ca="1" si="18"/>
        <v>600</v>
      </c>
      <c r="P77" s="3">
        <f t="shared" ca="1" si="19"/>
        <v>73</v>
      </c>
      <c r="T77" s="36">
        <f ca="1">IF(O77=0,"погашено",IF(B82="Да",ROUND(-$E$5*$B$13*(D77-D76),2),ROUND(-$E$5*$B$4*(D77-D76),2)))+IF(L77&gt;0,-E77*$B$4*(K77-D77),0)</f>
        <v>450</v>
      </c>
    </row>
    <row r="78" spans="1:20" ht="15" thickBot="1" x14ac:dyDescent="0.35">
      <c r="A78" s="166" t="s">
        <v>40</v>
      </c>
      <c r="B78" s="167"/>
      <c r="C78" s="168"/>
      <c r="D78" s="70">
        <f ca="1">MAX(D4:D77)</f>
        <v>46210</v>
      </c>
      <c r="E78" s="71"/>
      <c r="F78" s="71"/>
      <c r="G78" s="72">
        <f ca="1">SUM(G4:G77)</f>
        <v>600</v>
      </c>
      <c r="H78" s="73">
        <f ca="1">SUM(H4:H77)</f>
        <v>1710.72</v>
      </c>
      <c r="I78" s="74">
        <f ca="1">SUM(I4:I77)</f>
        <v>1710.72</v>
      </c>
      <c r="J78" s="74">
        <f ca="1">SUM(J4:J77)</f>
        <v>1710.72</v>
      </c>
      <c r="K78" s="74"/>
      <c r="L78" s="169" t="s">
        <v>41</v>
      </c>
      <c r="M78" s="170"/>
      <c r="N78" s="75">
        <f ca="1">G78+H78</f>
        <v>2310.7200000000003</v>
      </c>
      <c r="P78" s="3">
        <f t="shared" ca="1" si="19"/>
        <v>75</v>
      </c>
    </row>
    <row r="79" spans="1:20" x14ac:dyDescent="0.3">
      <c r="I79" s="76"/>
      <c r="J79" s="7"/>
      <c r="K79" s="7"/>
      <c r="L79" s="7"/>
      <c r="N79" s="7"/>
      <c r="P79" s="3">
        <f t="shared" ca="1" si="19"/>
        <v>77</v>
      </c>
    </row>
    <row r="80" spans="1:20" x14ac:dyDescent="0.3">
      <c r="I80" s="7"/>
      <c r="P80" s="3">
        <f t="shared" ca="1" si="19"/>
        <v>78</v>
      </c>
    </row>
  </sheetData>
  <mergeCells count="4">
    <mergeCell ref="A1:B1"/>
    <mergeCell ref="D1:I2"/>
    <mergeCell ref="A78:C78"/>
    <mergeCell ref="L78:M78"/>
  </mergeCells>
  <conditionalFormatting sqref="B10">
    <cfRule type="expression" dxfId="3" priority="1">
      <formula>$B$16="+"</formula>
    </cfRule>
  </conditionalFormatting>
  <dataValidations count="6">
    <dataValidation type="whole" allowBlank="1" showInputMessage="1" showErrorMessage="1" errorTitle="Ошибка!" error="Нельзя указывать дату не этого периода" promptTitle="Внимание!" prompt="Если дата не указана, то считает что платеж внесен в дату платежа" sqref="K6:K77" xr:uid="{00000000-0002-0000-0100-000000000000}">
      <formula1>D6+1</formula1>
      <formula2>D7-1</formula2>
    </dataValidation>
    <dataValidation type="decimal" allowBlank="1" showInputMessage="1" showErrorMessage="1" errorTitle="Ошибка" error="Нельзя указывать дату не этого периода" promptTitle="Внимание!" prompt="Если дата не указана, то считает что платеж внесен в дату платежа" sqref="K5" xr:uid="{00000000-0002-0000-0100-000001000000}">
      <formula1>D5+1</formula1>
      <formula2>D6-1</formula2>
    </dataValidation>
    <dataValidation type="decimal" operator="equal" allowBlank="1" showInputMessage="1" showErrorMessage="1" promptTitle="Внимание!" prompt="Этот калькулятор не считает внеочередные платежи в первом льготном периоде" sqref="K4:L4" xr:uid="{00000000-0002-0000-0100-000002000000}">
      <formula1>9999111888888880000</formula1>
    </dataValidation>
    <dataValidation type="whole" operator="notEqual" showInputMessage="1" showErrorMessage="1" errorTitle="Неверная сумма" error="Внеочердной платеж не может ровняться платежу по графику!" promptTitle="Внимание!" prompt="Если сумма меньше платежа по графику, то считается, что вноистся в дополнение к платежу по графику, если больше - то вместо" sqref="L5:L77" xr:uid="{00000000-0002-0000-0100-000003000000}">
      <formula1>T5</formula1>
    </dataValidation>
    <dataValidation type="whole" allowBlank="1" showInputMessage="1" showErrorMessage="1" sqref="B3" xr:uid="{00000000-0002-0000-0100-000004000000}">
      <formula1>200</formula1>
      <formula2>50000</formula2>
    </dataValidation>
    <dataValidation type="list" allowBlank="1" showInputMessage="1" showErrorMessage="1" sqref="B9" xr:uid="{00000000-0002-0000-0100-000005000000}">
      <formula1>$O$3:$O$4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80"/>
  <sheetViews>
    <sheetView workbookViewId="0">
      <selection activeCell="K7" sqref="K7"/>
    </sheetView>
  </sheetViews>
  <sheetFormatPr defaultColWidth="8.77734375" defaultRowHeight="14.4" outlineLevelRow="1" x14ac:dyDescent="0.3"/>
  <cols>
    <col min="1" max="1" width="23.44140625" style="2" customWidth="1"/>
    <col min="2" max="2" width="12.77734375" style="2" customWidth="1"/>
    <col min="3" max="3" width="8.77734375" style="2"/>
    <col min="4" max="4" width="10.109375" style="2" bestFit="1" customWidth="1"/>
    <col min="5" max="7" width="10.44140625" style="2" customWidth="1"/>
    <col min="8" max="8" width="14.6640625" style="2" customWidth="1"/>
    <col min="9" max="10" width="10.44140625" style="2" customWidth="1"/>
    <col min="11" max="11" width="14.109375" style="2" customWidth="1"/>
    <col min="12" max="12" width="13.44140625" style="2" customWidth="1"/>
    <col min="13" max="13" width="11" style="2" hidden="1" customWidth="1"/>
    <col min="14" max="14" width="12.6640625" style="2" customWidth="1"/>
    <col min="15" max="15" width="13" style="3" hidden="1" customWidth="1"/>
    <col min="16" max="16" width="5.109375" style="3" hidden="1" customWidth="1"/>
    <col min="17" max="17" width="8.77734375" style="3" hidden="1" customWidth="1"/>
    <col min="18" max="18" width="5.77734375" style="3" hidden="1" customWidth="1"/>
    <col min="19" max="19" width="5.44140625" style="3" hidden="1" customWidth="1"/>
    <col min="20" max="20" width="15.109375" style="3" hidden="1" customWidth="1"/>
    <col min="21" max="21" width="8.77734375" style="4" customWidth="1"/>
    <col min="22" max="22" width="8.77734375" style="3"/>
    <col min="23" max="24" width="8.77734375" style="2"/>
    <col min="25" max="25" width="10.44140625" style="2" customWidth="1"/>
    <col min="26" max="16384" width="8.77734375" style="2"/>
  </cols>
  <sheetData>
    <row r="1" spans="1:23" ht="48" customHeight="1" thickBot="1" x14ac:dyDescent="0.35">
      <c r="A1" s="163" t="s">
        <v>12</v>
      </c>
      <c r="B1" s="163"/>
      <c r="D1" s="164" t="s">
        <v>13</v>
      </c>
      <c r="E1" s="164"/>
      <c r="F1" s="164"/>
      <c r="G1" s="164"/>
      <c r="H1" s="164"/>
      <c r="I1" s="164"/>
    </row>
    <row r="2" spans="1:23" ht="15" customHeight="1" thickBot="1" x14ac:dyDescent="0.35">
      <c r="A2" s="5" t="s">
        <v>14</v>
      </c>
      <c r="B2" s="6">
        <f>'Калькулятор сайт'!C8</f>
        <v>5</v>
      </c>
      <c r="D2" s="165"/>
      <c r="E2" s="165"/>
      <c r="F2" s="165"/>
      <c r="G2" s="165"/>
      <c r="H2" s="165"/>
      <c r="I2" s="165"/>
      <c r="N2" s="7"/>
    </row>
    <row r="3" spans="1:23" ht="43.8" thickBot="1" x14ac:dyDescent="0.35">
      <c r="A3" s="8" t="s">
        <v>15</v>
      </c>
      <c r="B3" s="9">
        <f>'Калькулятор сайт'!C7</f>
        <v>600</v>
      </c>
      <c r="C3" s="10" t="s">
        <v>16</v>
      </c>
      <c r="D3" s="11" t="s">
        <v>17</v>
      </c>
      <c r="E3" s="11" t="s">
        <v>18</v>
      </c>
      <c r="F3" s="11" t="s">
        <v>19</v>
      </c>
      <c r="G3" s="11" t="s">
        <v>20</v>
      </c>
      <c r="H3" s="11" t="s">
        <v>21</v>
      </c>
      <c r="I3" s="12" t="s">
        <v>22</v>
      </c>
      <c r="J3" s="12" t="s">
        <v>23</v>
      </c>
      <c r="K3" s="13" t="s">
        <v>24</v>
      </c>
      <c r="L3" s="13" t="s">
        <v>25</v>
      </c>
      <c r="M3" s="14" t="s">
        <v>26</v>
      </c>
      <c r="N3" s="14" t="s">
        <v>27</v>
      </c>
      <c r="O3" s="3" t="s">
        <v>28</v>
      </c>
      <c r="Q3" s="3">
        <v>5</v>
      </c>
      <c r="S3" s="15"/>
      <c r="T3" s="16"/>
      <c r="V3" s="4" t="s">
        <v>29</v>
      </c>
    </row>
    <row r="4" spans="1:23" ht="15" thickBot="1" x14ac:dyDescent="0.35">
      <c r="A4" s="17" t="s">
        <v>76</v>
      </c>
      <c r="B4" s="18">
        <v>0.15</v>
      </c>
      <c r="C4" s="19">
        <f t="shared" ref="C4:C67" si="0">IF(P4&lt;=$B$7,P4,"")</f>
        <v>0</v>
      </c>
      <c r="D4" s="20">
        <f ca="1">B11</f>
        <v>45846</v>
      </c>
      <c r="E4" s="21">
        <f>IF(O4=0,"погашено",IF(B9="Да",I4-H4,I4))</f>
        <v>-600</v>
      </c>
      <c r="F4" s="21"/>
      <c r="G4" s="22">
        <f>IF(O4=0,"погашено",IF(L4&gt;T4,L4-H4,IF(C4=$B$7,E4,IF(L4&gt;0,IF(L4-(-E4*$B$4*(K4-D4))&lt;0,0,L4-(-E4*$B$4*(K4-D4))),0))))</f>
        <v>0</v>
      </c>
      <c r="H4" s="21">
        <v>0</v>
      </c>
      <c r="I4" s="23">
        <f>IFERROR(IF($B$9="Да",-$B$3,-$B$3),-B3)</f>
        <v>-600</v>
      </c>
      <c r="J4" s="24">
        <f>IFERROR(IF($B$9="Да",-$B$3,-$B$3+$H$4),"")</f>
        <v>-600</v>
      </c>
      <c r="K4" s="25"/>
      <c r="L4" s="25"/>
      <c r="M4" s="26"/>
      <c r="N4" s="26"/>
      <c r="O4" s="3" t="s">
        <v>30</v>
      </c>
      <c r="P4" s="3">
        <v>0</v>
      </c>
      <c r="Q4" s="3">
        <v>10</v>
      </c>
      <c r="S4" s="27"/>
      <c r="V4" s="2">
        <v>5</v>
      </c>
      <c r="W4" s="2">
        <v>3</v>
      </c>
    </row>
    <row r="5" spans="1:23" ht="29.4" thickBot="1" x14ac:dyDescent="0.35">
      <c r="A5" s="28" t="s">
        <v>77</v>
      </c>
      <c r="B5" s="18">
        <v>0.03</v>
      </c>
      <c r="C5" s="19">
        <f t="shared" si="0"/>
        <v>1</v>
      </c>
      <c r="D5" s="29">
        <f ca="1">IF(C5&gt;$B$7,"погашено",IF(I4&gt;H4,K4+$B$2,IF(C5&lt;=$B$7,D4+$B$2-1,"")))</f>
        <v>45850</v>
      </c>
      <c r="E5" s="22">
        <f t="shared" ref="E5:E68" si="1">IF(C5&gt;$B$7,"погашено",E4+G4)</f>
        <v>-600</v>
      </c>
      <c r="F5" s="22"/>
      <c r="G5" s="22">
        <f ca="1">IF(O5=0,"погашено",IF(L5&gt;T5,L5-H5,IF(C5=$B$7,E5,IF(L5&gt;0,IF(L5-(-E5*$B$4*(K5-D5))&lt;0,0,L5-(-E5*$B$4*(K5-D5))),0))))</f>
        <v>0</v>
      </c>
      <c r="H5" s="30">
        <f ca="1">IF(O5=0,"погашено",IF(B9="Да",ROUND(-E5*$B$13*(D5-D4)+IF(AND(L5&gt;0,(-E5*$B$13*(K5-D5))&lt;L5),-E5*$B$13*(K5-D5),L5),2),ROUND(-$E$5*$B$13*(D5-D4)+IF(L5&gt;0,-E5*$B$13*(K5-D5),0),2)))+B3*B4</f>
        <v>162</v>
      </c>
      <c r="I5" s="31">
        <f t="shared" ref="I5:I68" ca="1" si="2">IF(O5=0,"погашено",IFERROR(G5+H5,""))</f>
        <v>162</v>
      </c>
      <c r="J5" s="32">
        <f t="shared" ref="J5:J68" ca="1" si="3">IF(O5=0,"погашено",IFERROR(ROUNDDOWN(G5+H5,2),""))</f>
        <v>162</v>
      </c>
      <c r="K5" s="25"/>
      <c r="L5" s="33"/>
      <c r="M5" s="26" t="str">
        <f>IF(C5=$B$7,IRR($J$4:J5,0.1)*12,"")</f>
        <v/>
      </c>
      <c r="N5" s="26" t="str">
        <f>IF(C5=$B$7,XIRR($J$4:J5,$D$4:D5,50),"")</f>
        <v/>
      </c>
      <c r="O5" s="3">
        <f>IFERROR(ROUNDDOWN(-E5,0),0)</f>
        <v>600</v>
      </c>
      <c r="P5" s="3">
        <v>1</v>
      </c>
      <c r="Q5" s="3">
        <v>15</v>
      </c>
      <c r="R5" s="34"/>
      <c r="S5" s="35"/>
      <c r="T5" s="36">
        <f t="shared" ref="T5:T68" ca="1" si="4">IF(O5=0,"погашено",IF(B9="Да",ROUND(-$E$5*$B$13*(D5-D4),2),ROUND(-$E$5*$B$4*(D5-D4),2)))+IF(L5&gt;0,-E5*$B$4*(K5-D5),0)</f>
        <v>360</v>
      </c>
      <c r="V5" s="2">
        <v>45</v>
      </c>
      <c r="W5" s="37">
        <v>3</v>
      </c>
    </row>
    <row r="6" spans="1:23" ht="15" thickBot="1" x14ac:dyDescent="0.35">
      <c r="A6" s="28" t="s">
        <v>78</v>
      </c>
      <c r="B6" s="18">
        <v>7.4999999999999997E-3</v>
      </c>
      <c r="C6" s="19">
        <f t="shared" ca="1" si="0"/>
        <v>2</v>
      </c>
      <c r="D6" s="38">
        <f t="shared" ref="D6:D69" ca="1" si="5">IF(C6&gt;$B$7,"погашено",IF(I5&gt;H5,K5+$B$2,IF(C6&lt;=$B$7,D5+$B$2,"")))</f>
        <v>45855</v>
      </c>
      <c r="E6" s="22">
        <f t="shared" ca="1" si="1"/>
        <v>-600</v>
      </c>
      <c r="F6" s="22"/>
      <c r="G6" s="39">
        <f t="shared" ref="G6:G69" ca="1" si="6">IF(O6=0,"погашено",IF(L6&gt;T6,L6-H6,IF(C6=$B$7,-E6,IF(L6&gt;0,IF(L6-(-E6*$B$4*(K6-D6))&lt;0,0,L6-(-E6*$B$4*(K6-D6))),0))))</f>
        <v>0</v>
      </c>
      <c r="H6" s="22">
        <f t="shared" ref="H6:H15" ca="1" si="7">IF(O6=0,"погашено",ROUND(IF(G5&gt;0,-E6*$B$6*(D6-K5),-E6*$B$6*(D6-D5))+IF(L6&gt;0,-E6*$B$6*(K6-D6),0)-IF(AND(L5&gt;0,G5=0),L5,0),2))</f>
        <v>22.5</v>
      </c>
      <c r="I6" s="31">
        <f t="shared" ca="1" si="2"/>
        <v>22.5</v>
      </c>
      <c r="J6" s="40">
        <f t="shared" ca="1" si="3"/>
        <v>22.5</v>
      </c>
      <c r="K6" s="25"/>
      <c r="L6" s="33"/>
      <c r="M6" s="26" t="str">
        <f ca="1">IF(C6=$B$7,IRR($J$4:J6,0.1)*12,"")</f>
        <v/>
      </c>
      <c r="N6" s="26" t="str">
        <f ca="1">IF(C6=$B$7,XIRR($J$4:J6,$D$4:D6,50),"")</f>
        <v/>
      </c>
      <c r="O6" s="3">
        <f t="shared" ref="O6:O69" ca="1" si="8">IFERROR(ROUNDDOWN(-E6,0),0)</f>
        <v>600</v>
      </c>
      <c r="P6" s="3">
        <f ca="1">IF(G5&gt;0,P5+2,P5+1)</f>
        <v>2</v>
      </c>
      <c r="R6" s="34"/>
      <c r="S6" s="35"/>
      <c r="T6" s="36">
        <f t="shared" ca="1" si="4"/>
        <v>450</v>
      </c>
      <c r="V6" s="2">
        <v>310</v>
      </c>
      <c r="W6" s="37">
        <v>0.67</v>
      </c>
    </row>
    <row r="7" spans="1:23" ht="15" customHeight="1" thickBot="1" x14ac:dyDescent="0.35">
      <c r="A7" s="5" t="s">
        <v>31</v>
      </c>
      <c r="B7" s="41">
        <f>ROUNDDOWN(365/B2,0)</f>
        <v>73</v>
      </c>
      <c r="C7" s="19">
        <f t="shared" ca="1" si="0"/>
        <v>3</v>
      </c>
      <c r="D7" s="38">
        <f t="shared" ca="1" si="5"/>
        <v>45860</v>
      </c>
      <c r="E7" s="22">
        <f t="shared" ca="1" si="1"/>
        <v>-600</v>
      </c>
      <c r="F7" s="22"/>
      <c r="G7" s="39">
        <f t="shared" ca="1" si="6"/>
        <v>0</v>
      </c>
      <c r="H7" s="22">
        <f t="shared" ca="1" si="7"/>
        <v>22.5</v>
      </c>
      <c r="I7" s="31">
        <f t="shared" ca="1" si="2"/>
        <v>22.5</v>
      </c>
      <c r="J7" s="40">
        <f t="shared" ca="1" si="3"/>
        <v>22.5</v>
      </c>
      <c r="K7" s="25"/>
      <c r="L7" s="33"/>
      <c r="M7" s="26" t="str">
        <f ca="1">IF(C7=$B$7,IRR($J$4:J7,0.1)*12,"")</f>
        <v/>
      </c>
      <c r="N7" s="26" t="str">
        <f ca="1">IF(C7=$B$7,XIRR($J$4:J7,$D$4:D7,50),"")</f>
        <v/>
      </c>
      <c r="O7" s="3">
        <f t="shared" ca="1" si="8"/>
        <v>600</v>
      </c>
      <c r="P7" s="3">
        <f t="shared" ref="P7:P70" ca="1" si="9">IF(G6&gt;0,P6+2,P6+1)</f>
        <v>3</v>
      </c>
      <c r="R7" s="34"/>
      <c r="S7" s="35"/>
      <c r="T7" s="36">
        <f t="shared" ca="1" si="4"/>
        <v>450</v>
      </c>
      <c r="V7" s="2">
        <v>360</v>
      </c>
      <c r="W7" s="42">
        <f>SUMPRODUCT(V4:V6,W4:W6)/V7</f>
        <v>0.99361111111111122</v>
      </c>
    </row>
    <row r="8" spans="1:23" ht="15" thickBot="1" x14ac:dyDescent="0.35">
      <c r="A8" s="43" t="s">
        <v>32</v>
      </c>
      <c r="B8" s="44">
        <f ca="1">B12-B11</f>
        <v>365</v>
      </c>
      <c r="C8" s="19">
        <f t="shared" ca="1" si="0"/>
        <v>4</v>
      </c>
      <c r="D8" s="38">
        <f t="shared" ca="1" si="5"/>
        <v>45865</v>
      </c>
      <c r="E8" s="22">
        <f t="shared" ca="1" si="1"/>
        <v>-600</v>
      </c>
      <c r="F8" s="22"/>
      <c r="G8" s="39">
        <f t="shared" ca="1" si="6"/>
        <v>0</v>
      </c>
      <c r="H8" s="22">
        <f t="shared" ca="1" si="7"/>
        <v>22.5</v>
      </c>
      <c r="I8" s="31">
        <f t="shared" ca="1" si="2"/>
        <v>22.5</v>
      </c>
      <c r="J8" s="40">
        <f t="shared" ca="1" si="3"/>
        <v>22.5</v>
      </c>
      <c r="K8" s="25"/>
      <c r="L8" s="33"/>
      <c r="M8" s="26" t="str">
        <f ca="1">IF(C8=$B$7,IRR($J$4:J8,0.1)*12,"")</f>
        <v/>
      </c>
      <c r="N8" s="26" t="str">
        <f ca="1">IF(C8=$B$7,XIRR($J$4:J8,$D$4:D8,50),"")</f>
        <v/>
      </c>
      <c r="O8" s="3">
        <f t="shared" ca="1" si="8"/>
        <v>600</v>
      </c>
      <c r="P8" s="3">
        <f t="shared" ca="1" si="9"/>
        <v>4</v>
      </c>
      <c r="R8" s="34"/>
      <c r="S8" s="35"/>
      <c r="T8" s="36">
        <f t="shared" ca="1" si="4"/>
        <v>450</v>
      </c>
      <c r="V8" s="2"/>
    </row>
    <row r="9" spans="1:23" ht="15" thickBot="1" x14ac:dyDescent="0.35">
      <c r="A9" s="45" t="s">
        <v>33</v>
      </c>
      <c r="B9" s="46" t="s">
        <v>30</v>
      </c>
      <c r="C9" s="19">
        <f t="shared" ca="1" si="0"/>
        <v>5</v>
      </c>
      <c r="D9" s="38">
        <f t="shared" ca="1" si="5"/>
        <v>45870</v>
      </c>
      <c r="E9" s="22">
        <f t="shared" ca="1" si="1"/>
        <v>-600</v>
      </c>
      <c r="F9" s="22"/>
      <c r="G9" s="39">
        <f t="shared" ca="1" si="6"/>
        <v>0</v>
      </c>
      <c r="H9" s="22">
        <f t="shared" ca="1" si="7"/>
        <v>22.5</v>
      </c>
      <c r="I9" s="31">
        <f t="shared" ca="1" si="2"/>
        <v>22.5</v>
      </c>
      <c r="J9" s="40">
        <f t="shared" ca="1" si="3"/>
        <v>22.5</v>
      </c>
      <c r="K9" s="25"/>
      <c r="L9" s="33"/>
      <c r="M9" s="26" t="str">
        <f ca="1">IF(C9=$B$7,IRR($J$4:J9,0.1)*12,"")</f>
        <v/>
      </c>
      <c r="N9" s="26" t="str">
        <f ca="1">IF(C9=$B$7,XIRR($J$4:J9,$D$4:D9,50),"")</f>
        <v/>
      </c>
      <c r="O9" s="3">
        <f t="shared" ca="1" si="8"/>
        <v>600</v>
      </c>
      <c r="P9" s="3">
        <f t="shared" ca="1" si="9"/>
        <v>5</v>
      </c>
      <c r="R9" s="34"/>
      <c r="S9" s="35"/>
      <c r="T9" s="36">
        <f t="shared" ca="1" si="4"/>
        <v>450</v>
      </c>
      <c r="V9" s="4" t="s">
        <v>34</v>
      </c>
    </row>
    <row r="10" spans="1:23" ht="15" customHeight="1" thickBot="1" x14ac:dyDescent="0.35">
      <c r="A10" s="47" t="s">
        <v>35</v>
      </c>
      <c r="B10" s="48">
        <v>0</v>
      </c>
      <c r="C10" s="19">
        <f t="shared" ca="1" si="0"/>
        <v>6</v>
      </c>
      <c r="D10" s="38">
        <f t="shared" ca="1" si="5"/>
        <v>45875</v>
      </c>
      <c r="E10" s="22">
        <f t="shared" ca="1" si="1"/>
        <v>-600</v>
      </c>
      <c r="F10" s="22"/>
      <c r="G10" s="39">
        <f t="shared" ca="1" si="6"/>
        <v>0</v>
      </c>
      <c r="H10" s="22">
        <f t="shared" ca="1" si="7"/>
        <v>22.5</v>
      </c>
      <c r="I10" s="31">
        <f t="shared" ca="1" si="2"/>
        <v>22.5</v>
      </c>
      <c r="J10" s="40">
        <f t="shared" ca="1" si="3"/>
        <v>22.5</v>
      </c>
      <c r="K10" s="25"/>
      <c r="L10" s="33"/>
      <c r="M10" s="26" t="str">
        <f ca="1">IF(C10=$B$7,IRR($J$4:J10,0.1)*12,"")</f>
        <v/>
      </c>
      <c r="N10" s="26" t="str">
        <f ca="1">IF(C10=$B$7,XIRR($J$4:J10,$D$4:D10,50),"")</f>
        <v/>
      </c>
      <c r="O10" s="3">
        <f t="shared" ca="1" si="8"/>
        <v>600</v>
      </c>
      <c r="P10" s="3">
        <f t="shared" ca="1" si="9"/>
        <v>6</v>
      </c>
      <c r="R10" s="34"/>
      <c r="S10" s="35"/>
      <c r="T10" s="36">
        <f t="shared" ca="1" si="4"/>
        <v>450</v>
      </c>
      <c r="V10" s="2">
        <v>10</v>
      </c>
      <c r="W10" s="2">
        <v>3</v>
      </c>
    </row>
    <row r="11" spans="1:23" ht="16.2" customHeight="1" thickBot="1" x14ac:dyDescent="0.35">
      <c r="A11" s="5" t="s">
        <v>36</v>
      </c>
      <c r="B11" s="49">
        <f ca="1">TODAY()</f>
        <v>45846</v>
      </c>
      <c r="C11" s="19">
        <f t="shared" ca="1" si="0"/>
        <v>7</v>
      </c>
      <c r="D11" s="38">
        <f t="shared" ca="1" si="5"/>
        <v>45880</v>
      </c>
      <c r="E11" s="22">
        <f t="shared" ca="1" si="1"/>
        <v>-600</v>
      </c>
      <c r="F11" s="22"/>
      <c r="G11" s="39">
        <f t="shared" ca="1" si="6"/>
        <v>0</v>
      </c>
      <c r="H11" s="22">
        <f t="shared" ca="1" si="7"/>
        <v>22.5</v>
      </c>
      <c r="I11" s="31">
        <f t="shared" ca="1" si="2"/>
        <v>22.5</v>
      </c>
      <c r="J11" s="40">
        <f t="shared" ca="1" si="3"/>
        <v>22.5</v>
      </c>
      <c r="K11" s="25"/>
      <c r="L11" s="33"/>
      <c r="M11" s="26" t="str">
        <f ca="1">IF(C11=$B$7,IRR($J$4:J11,0.1)*12,"")</f>
        <v/>
      </c>
      <c r="N11" s="26" t="str">
        <f ca="1">IF(C11=$B$7,XIRR($J$4:J11,$D$4:D11,50),"")</f>
        <v/>
      </c>
      <c r="O11" s="3">
        <f t="shared" ca="1" si="8"/>
        <v>600</v>
      </c>
      <c r="P11" s="3">
        <f t="shared" ca="1" si="9"/>
        <v>7</v>
      </c>
      <c r="R11" s="34"/>
      <c r="S11" s="35"/>
      <c r="T11" s="36">
        <f t="shared" ca="1" si="4"/>
        <v>450</v>
      </c>
      <c r="V11" s="2">
        <v>90</v>
      </c>
      <c r="W11" s="37">
        <v>3</v>
      </c>
    </row>
    <row r="12" spans="1:23" ht="15" thickBot="1" x14ac:dyDescent="0.35">
      <c r="A12" s="5" t="s">
        <v>37</v>
      </c>
      <c r="B12" s="50">
        <f ca="1">B11+B15-B16</f>
        <v>46211</v>
      </c>
      <c r="C12" s="51">
        <f t="shared" ca="1" si="0"/>
        <v>8</v>
      </c>
      <c r="D12" s="38">
        <f t="shared" ca="1" si="5"/>
        <v>45885</v>
      </c>
      <c r="E12" s="22">
        <f t="shared" ca="1" si="1"/>
        <v>-600</v>
      </c>
      <c r="F12" s="22"/>
      <c r="G12" s="39">
        <f t="shared" ca="1" si="6"/>
        <v>0</v>
      </c>
      <c r="H12" s="22">
        <f t="shared" ca="1" si="7"/>
        <v>22.5</v>
      </c>
      <c r="I12" s="31">
        <f t="shared" ca="1" si="2"/>
        <v>22.5</v>
      </c>
      <c r="J12" s="40">
        <f t="shared" ca="1" si="3"/>
        <v>22.5</v>
      </c>
      <c r="K12" s="25"/>
      <c r="L12" s="33"/>
      <c r="M12" s="26" t="str">
        <f ca="1">IF(C12=$B$7,IRR($J$4:J12,0.1)*12,"")</f>
        <v/>
      </c>
      <c r="N12" s="26" t="str">
        <f ca="1">IF(C12=$B$7,XIRR($J$4:J12,$D$4:D12,50),"")</f>
        <v/>
      </c>
      <c r="O12" s="3">
        <f t="shared" ca="1" si="8"/>
        <v>600</v>
      </c>
      <c r="P12" s="3">
        <f t="shared" ca="1" si="9"/>
        <v>8</v>
      </c>
      <c r="R12" s="34"/>
      <c r="S12" s="52"/>
      <c r="T12" s="36">
        <f t="shared" ca="1" si="4"/>
        <v>450</v>
      </c>
      <c r="V12" s="2">
        <v>260</v>
      </c>
      <c r="W12" s="37">
        <v>0.23</v>
      </c>
    </row>
    <row r="13" spans="1:23" ht="15.45" customHeight="1" thickBot="1" x14ac:dyDescent="0.35">
      <c r="A13" s="28" t="s">
        <v>38</v>
      </c>
      <c r="B13" s="53">
        <f>IF(B9="да",0.01%,B5-(B5*B10))</f>
        <v>0.03</v>
      </c>
      <c r="C13" s="51">
        <f t="shared" ca="1" si="0"/>
        <v>9</v>
      </c>
      <c r="D13" s="38">
        <f t="shared" ca="1" si="5"/>
        <v>45890</v>
      </c>
      <c r="E13" s="22">
        <f t="shared" ca="1" si="1"/>
        <v>-600</v>
      </c>
      <c r="F13" s="22"/>
      <c r="G13" s="39">
        <f t="shared" ca="1" si="6"/>
        <v>0</v>
      </c>
      <c r="H13" s="22">
        <f t="shared" ca="1" si="7"/>
        <v>22.5</v>
      </c>
      <c r="I13" s="31">
        <f t="shared" ca="1" si="2"/>
        <v>22.5</v>
      </c>
      <c r="J13" s="40">
        <f t="shared" ca="1" si="3"/>
        <v>22.5</v>
      </c>
      <c r="K13" s="25"/>
      <c r="L13" s="33"/>
      <c r="M13" s="26" t="str">
        <f ca="1">IF(C13=$B$7,IRR($J$4:J13,0.1)*12,"")</f>
        <v/>
      </c>
      <c r="N13" s="26" t="str">
        <f ca="1">IF(C13=$B$7,XIRR($J$4:J13,$D$4:D13,50),"")</f>
        <v/>
      </c>
      <c r="O13" s="3">
        <f t="shared" ca="1" si="8"/>
        <v>600</v>
      </c>
      <c r="P13" s="3">
        <f t="shared" ca="1" si="9"/>
        <v>9</v>
      </c>
      <c r="R13" s="34"/>
      <c r="S13" s="52"/>
      <c r="T13" s="36">
        <f t="shared" ca="1" si="4"/>
        <v>450</v>
      </c>
      <c r="V13" s="2">
        <v>360</v>
      </c>
      <c r="W13" s="42">
        <f>SUMPRODUCT(V10:V12,W10:W12)/V13</f>
        <v>0.99944444444444447</v>
      </c>
    </row>
    <row r="14" spans="1:23" ht="15" thickBot="1" x14ac:dyDescent="0.35">
      <c r="A14" s="54"/>
      <c r="B14" s="55"/>
      <c r="C14" s="51">
        <f t="shared" ca="1" si="0"/>
        <v>10</v>
      </c>
      <c r="D14" s="38">
        <f t="shared" ca="1" si="5"/>
        <v>45895</v>
      </c>
      <c r="E14" s="22">
        <f t="shared" ca="1" si="1"/>
        <v>-600</v>
      </c>
      <c r="F14" s="22"/>
      <c r="G14" s="39">
        <f t="shared" ca="1" si="6"/>
        <v>0</v>
      </c>
      <c r="H14" s="22">
        <f t="shared" ca="1" si="7"/>
        <v>22.5</v>
      </c>
      <c r="I14" s="31">
        <f t="shared" ca="1" si="2"/>
        <v>22.5</v>
      </c>
      <c r="J14" s="40">
        <f t="shared" ca="1" si="3"/>
        <v>22.5</v>
      </c>
      <c r="K14" s="25"/>
      <c r="L14" s="33"/>
      <c r="M14" s="26" t="str">
        <f ca="1">IF(C14=$B$7,IRR($J$4:J14,0.1)*12,"")</f>
        <v/>
      </c>
      <c r="N14" s="26" t="str">
        <f ca="1">IF(C14=$B$7,XIRR($J$4:J14,$D$4:D14,50),"")</f>
        <v/>
      </c>
      <c r="O14" s="3">
        <f t="shared" ca="1" si="8"/>
        <v>600</v>
      </c>
      <c r="P14" s="3">
        <f t="shared" ca="1" si="9"/>
        <v>10</v>
      </c>
      <c r="R14" s="34"/>
      <c r="S14" s="52"/>
      <c r="T14" s="36">
        <f t="shared" ca="1" si="4"/>
        <v>450</v>
      </c>
    </row>
    <row r="15" spans="1:23" ht="15" thickBot="1" x14ac:dyDescent="0.35">
      <c r="A15" s="56">
        <f ca="1">B11+B7*B2</f>
        <v>46211</v>
      </c>
      <c r="B15" s="57">
        <f>B2*B7</f>
        <v>365</v>
      </c>
      <c r="C15" s="51">
        <f t="shared" ca="1" si="0"/>
        <v>11</v>
      </c>
      <c r="D15" s="38">
        <f t="shared" ca="1" si="5"/>
        <v>45900</v>
      </c>
      <c r="E15" s="22">
        <f t="shared" ca="1" si="1"/>
        <v>-600</v>
      </c>
      <c r="F15" s="22"/>
      <c r="G15" s="39">
        <f t="shared" ca="1" si="6"/>
        <v>0</v>
      </c>
      <c r="H15" s="22">
        <f t="shared" ca="1" si="7"/>
        <v>22.5</v>
      </c>
      <c r="I15" s="31">
        <f t="shared" ca="1" si="2"/>
        <v>22.5</v>
      </c>
      <c r="J15" s="40">
        <f t="shared" ca="1" si="3"/>
        <v>22.5</v>
      </c>
      <c r="K15" s="25"/>
      <c r="L15" s="33"/>
      <c r="M15" s="26" t="str">
        <f ca="1">IF(C15=$B$7,IRR($J$4:J15,0.1)*12,"")</f>
        <v/>
      </c>
      <c r="N15" s="26" t="str">
        <f ca="1">IF(C15=$B$7,XIRR($J$4:J15,$D$4:D15,50),"")</f>
        <v/>
      </c>
      <c r="O15" s="3">
        <f t="shared" ca="1" si="8"/>
        <v>600</v>
      </c>
      <c r="P15" s="3">
        <f t="shared" ca="1" si="9"/>
        <v>11</v>
      </c>
      <c r="R15" s="34"/>
      <c r="S15" s="52"/>
      <c r="T15" s="36">
        <f t="shared" ca="1" si="4"/>
        <v>450</v>
      </c>
      <c r="V15" s="4" t="s">
        <v>39</v>
      </c>
    </row>
    <row r="16" spans="1:23" ht="15" thickBot="1" x14ac:dyDescent="0.35">
      <c r="A16" s="58"/>
      <c r="B16" s="59">
        <v>0</v>
      </c>
      <c r="C16" s="51">
        <f t="shared" ca="1" si="0"/>
        <v>12</v>
      </c>
      <c r="D16" s="38">
        <f t="shared" ca="1" si="5"/>
        <v>45905</v>
      </c>
      <c r="E16" s="22">
        <f t="shared" ca="1" si="1"/>
        <v>-600</v>
      </c>
      <c r="F16" s="22"/>
      <c r="G16" s="39">
        <f t="shared" ca="1" si="6"/>
        <v>0</v>
      </c>
      <c r="H16" s="22">
        <f t="shared" ref="H16:H77" ca="1" si="10">IF(O16=0,"погашено",ROUND(IF(G15&gt;0,-E16*$B$6*(D16-K15),-E16*$B$6*(D16-D15))+IF(L16&gt;0,-E16*$B$6*(K16-D16),0)-IF(AND(L15&gt;0,G15=0),L15,0),2))</f>
        <v>22.5</v>
      </c>
      <c r="I16" s="31">
        <f t="shared" ca="1" si="2"/>
        <v>22.5</v>
      </c>
      <c r="J16" s="40">
        <f t="shared" ca="1" si="3"/>
        <v>22.5</v>
      </c>
      <c r="K16" s="60"/>
      <c r="L16" s="33"/>
      <c r="M16" s="26" t="str">
        <f ca="1">IF(C16=$B$7,IRR($J$4:J16,0.1)*12,"")</f>
        <v/>
      </c>
      <c r="N16" s="61" t="str">
        <f ca="1">IF(C16=$B$7,XIRR($J$4:J16,$D$4:D16,50),"")</f>
        <v/>
      </c>
      <c r="O16" s="3">
        <f t="shared" ca="1" si="8"/>
        <v>600</v>
      </c>
      <c r="P16" s="3">
        <f t="shared" ca="1" si="9"/>
        <v>12</v>
      </c>
      <c r="R16" s="34"/>
      <c r="S16" s="52"/>
      <c r="T16" s="36">
        <f t="shared" ca="1" si="4"/>
        <v>450</v>
      </c>
      <c r="V16" s="2">
        <v>15</v>
      </c>
      <c r="W16" s="2">
        <v>2.25</v>
      </c>
    </row>
    <row r="17" spans="1:23" ht="15" outlineLevel="1" thickBot="1" x14ac:dyDescent="0.35">
      <c r="A17" s="62"/>
      <c r="B17" s="63"/>
      <c r="C17" s="51">
        <f t="shared" ca="1" si="0"/>
        <v>13</v>
      </c>
      <c r="D17" s="38">
        <f t="shared" ca="1" si="5"/>
        <v>45910</v>
      </c>
      <c r="E17" s="22">
        <f t="shared" ca="1" si="1"/>
        <v>-600</v>
      </c>
      <c r="F17" s="22"/>
      <c r="G17" s="39">
        <f t="shared" ca="1" si="6"/>
        <v>0</v>
      </c>
      <c r="H17" s="22">
        <f t="shared" ca="1" si="10"/>
        <v>22.5</v>
      </c>
      <c r="I17" s="31">
        <f t="shared" ca="1" si="2"/>
        <v>22.5</v>
      </c>
      <c r="J17" s="40">
        <f t="shared" ca="1" si="3"/>
        <v>22.5</v>
      </c>
      <c r="K17" s="60"/>
      <c r="L17" s="64"/>
      <c r="M17" s="26" t="str">
        <f ca="1">IF(C17=$B$7,IRR($J$4:J17,0.1)*12,"")</f>
        <v/>
      </c>
      <c r="N17" s="61" t="str">
        <f ca="1">IF(C17=$B$7,XIRR($J$4:J17,$D$4:D17,50),"")</f>
        <v/>
      </c>
      <c r="O17" s="3">
        <f t="shared" ca="1" si="8"/>
        <v>600</v>
      </c>
      <c r="P17" s="3">
        <f t="shared" ca="1" si="9"/>
        <v>13</v>
      </c>
      <c r="T17" s="36">
        <f t="shared" ca="1" si="4"/>
        <v>450</v>
      </c>
      <c r="V17" s="2">
        <v>135</v>
      </c>
      <c r="W17" s="37">
        <v>2.25</v>
      </c>
    </row>
    <row r="18" spans="1:23" ht="15" outlineLevel="1" thickBot="1" x14ac:dyDescent="0.35">
      <c r="A18" s="54"/>
      <c r="B18" s="55"/>
      <c r="C18" s="51">
        <f t="shared" ca="1" si="0"/>
        <v>14</v>
      </c>
      <c r="D18" s="38">
        <f t="shared" ca="1" si="5"/>
        <v>45915</v>
      </c>
      <c r="E18" s="22">
        <f t="shared" ca="1" si="1"/>
        <v>-600</v>
      </c>
      <c r="F18" s="22"/>
      <c r="G18" s="39">
        <f t="shared" ca="1" si="6"/>
        <v>0</v>
      </c>
      <c r="H18" s="22">
        <f t="shared" ca="1" si="10"/>
        <v>22.5</v>
      </c>
      <c r="I18" s="31">
        <f t="shared" ca="1" si="2"/>
        <v>22.5</v>
      </c>
      <c r="J18" s="40">
        <f t="shared" ca="1" si="3"/>
        <v>22.5</v>
      </c>
      <c r="K18" s="60"/>
      <c r="L18" s="64"/>
      <c r="M18" s="26" t="str">
        <f ca="1">IF(C18=$B$7,IRR($J$4:J18,0.1)*12,"")</f>
        <v/>
      </c>
      <c r="N18" s="61" t="str">
        <f ca="1">IF(C18=$B$7,XIRR($J$4:J18,$D$4:D18,50),"")</f>
        <v/>
      </c>
      <c r="O18" s="3">
        <f t="shared" ca="1" si="8"/>
        <v>600</v>
      </c>
      <c r="P18" s="3">
        <f t="shared" ca="1" si="9"/>
        <v>14</v>
      </c>
      <c r="T18" s="36">
        <f t="shared" ca="1" si="4"/>
        <v>450</v>
      </c>
      <c r="V18" s="2">
        <v>210</v>
      </c>
      <c r="W18" s="37">
        <v>0.1</v>
      </c>
    </row>
    <row r="19" spans="1:23" ht="15" outlineLevel="1" thickBot="1" x14ac:dyDescent="0.35">
      <c r="A19" s="54"/>
      <c r="B19" s="55"/>
      <c r="C19" s="51">
        <f t="shared" ca="1" si="0"/>
        <v>15</v>
      </c>
      <c r="D19" s="38">
        <f t="shared" ca="1" si="5"/>
        <v>45920</v>
      </c>
      <c r="E19" s="22">
        <f t="shared" ca="1" si="1"/>
        <v>-600</v>
      </c>
      <c r="F19" s="22"/>
      <c r="G19" s="39">
        <f t="shared" ca="1" si="6"/>
        <v>0</v>
      </c>
      <c r="H19" s="22">
        <f t="shared" ca="1" si="10"/>
        <v>22.5</v>
      </c>
      <c r="I19" s="31">
        <f t="shared" ca="1" si="2"/>
        <v>22.5</v>
      </c>
      <c r="J19" s="40">
        <f t="shared" ca="1" si="3"/>
        <v>22.5</v>
      </c>
      <c r="K19" s="60"/>
      <c r="L19" s="64"/>
      <c r="M19" s="26" t="str">
        <f ca="1">IF(C19=$B$7,IRR($J$4:J19,0.1)*12,"")</f>
        <v/>
      </c>
      <c r="N19" s="61" t="str">
        <f ca="1">IF(C19=$B$7,XIRR($J$4:J19,$D$4:D19,50),"")</f>
        <v/>
      </c>
      <c r="O19" s="3">
        <f t="shared" ca="1" si="8"/>
        <v>600</v>
      </c>
      <c r="P19" s="3">
        <f t="shared" ca="1" si="9"/>
        <v>15</v>
      </c>
      <c r="T19" s="36">
        <f t="shared" ca="1" si="4"/>
        <v>450</v>
      </c>
      <c r="V19" s="2">
        <v>360</v>
      </c>
      <c r="W19" s="42">
        <f>SUMPRODUCT(V16:V18,W16:W18)/V19</f>
        <v>0.99583333333333335</v>
      </c>
    </row>
    <row r="20" spans="1:23" ht="15" outlineLevel="1" thickBot="1" x14ac:dyDescent="0.35">
      <c r="A20" s="54"/>
      <c r="B20" s="55"/>
      <c r="C20" s="51">
        <f t="shared" ca="1" si="0"/>
        <v>16</v>
      </c>
      <c r="D20" s="38">
        <f t="shared" ca="1" si="5"/>
        <v>45925</v>
      </c>
      <c r="E20" s="22">
        <f t="shared" ca="1" si="1"/>
        <v>-600</v>
      </c>
      <c r="F20" s="22"/>
      <c r="G20" s="39">
        <f t="shared" ca="1" si="6"/>
        <v>0</v>
      </c>
      <c r="H20" s="22">
        <f t="shared" ca="1" si="10"/>
        <v>22.5</v>
      </c>
      <c r="I20" s="31">
        <f t="shared" ca="1" si="2"/>
        <v>22.5</v>
      </c>
      <c r="J20" s="40">
        <f t="shared" ca="1" si="3"/>
        <v>22.5</v>
      </c>
      <c r="K20" s="60"/>
      <c r="L20" s="64"/>
      <c r="M20" s="26" t="str">
        <f ca="1">IF(C20=$B$7,IRR($J$4:J20,0.1)*12,"")</f>
        <v/>
      </c>
      <c r="N20" s="61" t="str">
        <f ca="1">IF(C20=$B$7,XIRR($J$4:J20,$D$4:D20,50),"")</f>
        <v/>
      </c>
      <c r="O20" s="3">
        <f t="shared" ca="1" si="8"/>
        <v>600</v>
      </c>
      <c r="P20" s="3">
        <f t="shared" ca="1" si="9"/>
        <v>16</v>
      </c>
      <c r="T20" s="36">
        <f t="shared" ca="1" si="4"/>
        <v>450</v>
      </c>
    </row>
    <row r="21" spans="1:23" ht="15" outlineLevel="1" thickBot="1" x14ac:dyDescent="0.35">
      <c r="A21" s="54"/>
      <c r="B21" s="55"/>
      <c r="C21" s="51">
        <f t="shared" ca="1" si="0"/>
        <v>17</v>
      </c>
      <c r="D21" s="38">
        <f t="shared" ca="1" si="5"/>
        <v>45930</v>
      </c>
      <c r="E21" s="22">
        <f t="shared" ca="1" si="1"/>
        <v>-600</v>
      </c>
      <c r="F21" s="22"/>
      <c r="G21" s="39">
        <f t="shared" ca="1" si="6"/>
        <v>0</v>
      </c>
      <c r="H21" s="22">
        <f t="shared" ca="1" si="10"/>
        <v>22.5</v>
      </c>
      <c r="I21" s="31">
        <f t="shared" ca="1" si="2"/>
        <v>22.5</v>
      </c>
      <c r="J21" s="40">
        <f t="shared" ca="1" si="3"/>
        <v>22.5</v>
      </c>
      <c r="K21" s="60"/>
      <c r="L21" s="64"/>
      <c r="M21" s="26" t="str">
        <f ca="1">IF(C21=$B$7,IRR($J$4:J21,0.1)*12,"")</f>
        <v/>
      </c>
      <c r="N21" s="61" t="str">
        <f ca="1">IF(C21=$B$7,XIRR($J$4:J21,$D$4:D21,50),"")</f>
        <v/>
      </c>
      <c r="O21" s="3">
        <f t="shared" ca="1" si="8"/>
        <v>600</v>
      </c>
      <c r="P21" s="3">
        <f t="shared" ca="1" si="9"/>
        <v>17</v>
      </c>
      <c r="T21" s="36">
        <f t="shared" ca="1" si="4"/>
        <v>450</v>
      </c>
    </row>
    <row r="22" spans="1:23" ht="15" outlineLevel="1" thickBot="1" x14ac:dyDescent="0.35">
      <c r="A22" s="65"/>
      <c r="B22" s="66"/>
      <c r="C22" s="51">
        <f t="shared" ca="1" si="0"/>
        <v>18</v>
      </c>
      <c r="D22" s="38">
        <f t="shared" ca="1" si="5"/>
        <v>45935</v>
      </c>
      <c r="E22" s="22">
        <f t="shared" ca="1" si="1"/>
        <v>-600</v>
      </c>
      <c r="F22" s="22"/>
      <c r="G22" s="39">
        <f t="shared" ca="1" si="6"/>
        <v>0</v>
      </c>
      <c r="H22" s="22">
        <f t="shared" ca="1" si="10"/>
        <v>22.5</v>
      </c>
      <c r="I22" s="31">
        <f t="shared" ca="1" si="2"/>
        <v>22.5</v>
      </c>
      <c r="J22" s="40">
        <f t="shared" ca="1" si="3"/>
        <v>22.5</v>
      </c>
      <c r="K22" s="60"/>
      <c r="L22" s="64"/>
      <c r="M22" s="26" t="str">
        <f ca="1">IF(C22=$B$7,IRR($J$4:J22,0.1)*12,"")</f>
        <v/>
      </c>
      <c r="N22" s="61" t="str">
        <f ca="1">IF(C22=$B$7,XIRR($J$4:J22,$D$4:D22,50),"")</f>
        <v/>
      </c>
      <c r="O22" s="3">
        <f t="shared" ca="1" si="8"/>
        <v>600</v>
      </c>
      <c r="P22" s="3">
        <f t="shared" ca="1" si="9"/>
        <v>18</v>
      </c>
      <c r="T22" s="36">
        <f t="shared" ca="1" si="4"/>
        <v>450</v>
      </c>
    </row>
    <row r="23" spans="1:23" ht="15" outlineLevel="1" thickBot="1" x14ac:dyDescent="0.35">
      <c r="A23" s="65"/>
      <c r="B23" s="66"/>
      <c r="C23" s="51">
        <f t="shared" ca="1" si="0"/>
        <v>19</v>
      </c>
      <c r="D23" s="38">
        <f t="shared" ca="1" si="5"/>
        <v>45940</v>
      </c>
      <c r="E23" s="22">
        <f t="shared" ca="1" si="1"/>
        <v>-600</v>
      </c>
      <c r="F23" s="22"/>
      <c r="G23" s="39">
        <f t="shared" ca="1" si="6"/>
        <v>0</v>
      </c>
      <c r="H23" s="22">
        <f t="shared" ca="1" si="10"/>
        <v>22.5</v>
      </c>
      <c r="I23" s="31">
        <f t="shared" ca="1" si="2"/>
        <v>22.5</v>
      </c>
      <c r="J23" s="40">
        <f t="shared" ca="1" si="3"/>
        <v>22.5</v>
      </c>
      <c r="K23" s="60"/>
      <c r="L23" s="64"/>
      <c r="M23" s="26" t="str">
        <f ca="1">IF(C23=$B$7,IRR($J$4:J23,0.1)*12,"")</f>
        <v/>
      </c>
      <c r="N23" s="61" t="str">
        <f ca="1">IF(C23=$B$7,XIRR($J$4:J23,$D$4:D23,50),"")</f>
        <v/>
      </c>
      <c r="O23" s="3">
        <f t="shared" ca="1" si="8"/>
        <v>600</v>
      </c>
      <c r="P23" s="3">
        <f t="shared" ca="1" si="9"/>
        <v>19</v>
      </c>
      <c r="T23" s="36">
        <f t="shared" ca="1" si="4"/>
        <v>450</v>
      </c>
    </row>
    <row r="24" spans="1:23" ht="15" outlineLevel="1" thickBot="1" x14ac:dyDescent="0.35">
      <c r="A24" s="65"/>
      <c r="B24" s="66"/>
      <c r="C24" s="51">
        <f t="shared" ca="1" si="0"/>
        <v>20</v>
      </c>
      <c r="D24" s="38">
        <f t="shared" ca="1" si="5"/>
        <v>45945</v>
      </c>
      <c r="E24" s="22">
        <f t="shared" ca="1" si="1"/>
        <v>-600</v>
      </c>
      <c r="F24" s="22"/>
      <c r="G24" s="39">
        <f t="shared" ca="1" si="6"/>
        <v>0</v>
      </c>
      <c r="H24" s="22">
        <f t="shared" ca="1" si="10"/>
        <v>22.5</v>
      </c>
      <c r="I24" s="31">
        <f t="shared" ca="1" si="2"/>
        <v>22.5</v>
      </c>
      <c r="J24" s="40">
        <f t="shared" ca="1" si="3"/>
        <v>22.5</v>
      </c>
      <c r="K24" s="60"/>
      <c r="L24" s="64"/>
      <c r="M24" s="26" t="str">
        <f ca="1">IF(C24=$B$7,IRR($J$4:J24,0.1)*12,"")</f>
        <v/>
      </c>
      <c r="N24" s="61" t="str">
        <f ca="1">IF(C24=$B$7,XIRR($J$4:J24,$D$4:D24,50),"")</f>
        <v/>
      </c>
      <c r="O24" s="3">
        <f t="shared" ca="1" si="8"/>
        <v>600</v>
      </c>
      <c r="P24" s="3">
        <f t="shared" ca="1" si="9"/>
        <v>20</v>
      </c>
      <c r="T24" s="36">
        <f t="shared" ca="1" si="4"/>
        <v>450</v>
      </c>
    </row>
    <row r="25" spans="1:23" ht="15" outlineLevel="1" thickBot="1" x14ac:dyDescent="0.35">
      <c r="A25" s="65"/>
      <c r="B25" s="66"/>
      <c r="C25" s="51">
        <f t="shared" ca="1" si="0"/>
        <v>21</v>
      </c>
      <c r="D25" s="38">
        <f t="shared" ca="1" si="5"/>
        <v>45950</v>
      </c>
      <c r="E25" s="22">
        <f t="shared" ca="1" si="1"/>
        <v>-600</v>
      </c>
      <c r="F25" s="22"/>
      <c r="G25" s="39">
        <f t="shared" ca="1" si="6"/>
        <v>0</v>
      </c>
      <c r="H25" s="22">
        <f t="shared" ca="1" si="10"/>
        <v>22.5</v>
      </c>
      <c r="I25" s="31">
        <f t="shared" ca="1" si="2"/>
        <v>22.5</v>
      </c>
      <c r="J25" s="40">
        <f t="shared" ca="1" si="3"/>
        <v>22.5</v>
      </c>
      <c r="K25" s="60"/>
      <c r="L25" s="64"/>
      <c r="M25" s="26" t="str">
        <f ca="1">IF(C25=$B$7,IRR($J$4:J25,0.1)*12,"")</f>
        <v/>
      </c>
      <c r="N25" s="61" t="str">
        <f ca="1">IF(C25=$B$7,XIRR($J$4:J25,$D$4:D25,50),"")</f>
        <v/>
      </c>
      <c r="O25" s="3">
        <f t="shared" ca="1" si="8"/>
        <v>600</v>
      </c>
      <c r="P25" s="3">
        <f t="shared" ca="1" si="9"/>
        <v>21</v>
      </c>
      <c r="T25" s="36">
        <f t="shared" ca="1" si="4"/>
        <v>450</v>
      </c>
    </row>
    <row r="26" spans="1:23" ht="15" outlineLevel="1" thickBot="1" x14ac:dyDescent="0.35">
      <c r="A26" s="65"/>
      <c r="B26" s="66"/>
      <c r="C26" s="51">
        <f t="shared" ca="1" si="0"/>
        <v>22</v>
      </c>
      <c r="D26" s="38">
        <f t="shared" ca="1" si="5"/>
        <v>45955</v>
      </c>
      <c r="E26" s="22">
        <f t="shared" ca="1" si="1"/>
        <v>-600</v>
      </c>
      <c r="F26" s="22"/>
      <c r="G26" s="39">
        <f t="shared" ca="1" si="6"/>
        <v>0</v>
      </c>
      <c r="H26" s="22">
        <f t="shared" ca="1" si="10"/>
        <v>22.5</v>
      </c>
      <c r="I26" s="31">
        <f t="shared" ca="1" si="2"/>
        <v>22.5</v>
      </c>
      <c r="J26" s="40">
        <f t="shared" ca="1" si="3"/>
        <v>22.5</v>
      </c>
      <c r="K26" s="60"/>
      <c r="L26" s="64"/>
      <c r="M26" s="26" t="str">
        <f ca="1">IF(C26=$B$7,IRR($J$4:J26,0.1)*12,"")</f>
        <v/>
      </c>
      <c r="N26" s="61" t="str">
        <f ca="1">IF(C26=$B$7,XIRR($J$4:J26,$D$4:D26,50),"")</f>
        <v/>
      </c>
      <c r="O26" s="3">
        <f t="shared" ca="1" si="8"/>
        <v>600</v>
      </c>
      <c r="P26" s="3">
        <f t="shared" ca="1" si="9"/>
        <v>22</v>
      </c>
      <c r="T26" s="36">
        <f t="shared" ca="1" si="4"/>
        <v>450</v>
      </c>
    </row>
    <row r="27" spans="1:23" ht="15" outlineLevel="1" thickBot="1" x14ac:dyDescent="0.35">
      <c r="A27" s="65"/>
      <c r="B27" s="66"/>
      <c r="C27" s="51">
        <f t="shared" ca="1" si="0"/>
        <v>23</v>
      </c>
      <c r="D27" s="38">
        <f t="shared" ca="1" si="5"/>
        <v>45960</v>
      </c>
      <c r="E27" s="22">
        <f t="shared" ca="1" si="1"/>
        <v>-600</v>
      </c>
      <c r="F27" s="22"/>
      <c r="G27" s="39">
        <f t="shared" ca="1" si="6"/>
        <v>0</v>
      </c>
      <c r="H27" s="22">
        <f t="shared" ca="1" si="10"/>
        <v>22.5</v>
      </c>
      <c r="I27" s="31">
        <f t="shared" ca="1" si="2"/>
        <v>22.5</v>
      </c>
      <c r="J27" s="40">
        <f t="shared" ca="1" si="3"/>
        <v>22.5</v>
      </c>
      <c r="K27" s="60"/>
      <c r="L27" s="64"/>
      <c r="M27" s="26" t="str">
        <f ca="1">IF(C27=$B$7,IRR($J$4:J27,0.1)*12,"")</f>
        <v/>
      </c>
      <c r="N27" s="61" t="str">
        <f ca="1">IF(C27=$B$7,XIRR($J$4:J27,$D$4:D27,50),"")</f>
        <v/>
      </c>
      <c r="O27" s="3">
        <f t="shared" ca="1" si="8"/>
        <v>600</v>
      </c>
      <c r="P27" s="3">
        <f t="shared" ca="1" si="9"/>
        <v>23</v>
      </c>
      <c r="T27" s="36">
        <f t="shared" ca="1" si="4"/>
        <v>450</v>
      </c>
    </row>
    <row r="28" spans="1:23" ht="15" outlineLevel="1" thickBot="1" x14ac:dyDescent="0.35">
      <c r="A28" s="65"/>
      <c r="B28" s="66"/>
      <c r="C28" s="51">
        <f t="shared" ca="1" si="0"/>
        <v>24</v>
      </c>
      <c r="D28" s="38">
        <f t="shared" ca="1" si="5"/>
        <v>45965</v>
      </c>
      <c r="E28" s="22">
        <f t="shared" ca="1" si="1"/>
        <v>-600</v>
      </c>
      <c r="F28" s="22"/>
      <c r="G28" s="39">
        <f t="shared" ca="1" si="6"/>
        <v>0</v>
      </c>
      <c r="H28" s="22">
        <f t="shared" ca="1" si="10"/>
        <v>22.5</v>
      </c>
      <c r="I28" s="31">
        <f t="shared" ca="1" si="2"/>
        <v>22.5</v>
      </c>
      <c r="J28" s="40">
        <f t="shared" ca="1" si="3"/>
        <v>22.5</v>
      </c>
      <c r="K28" s="60"/>
      <c r="L28" s="64"/>
      <c r="M28" s="26" t="str">
        <f ca="1">IF(C28=$B$7,IRR($J$4:J28,0.1)*12,"")</f>
        <v/>
      </c>
      <c r="N28" s="61" t="str">
        <f ca="1">IF(C28=$B$7,XIRR($J$4:J28,$D$4:D28,50),"")</f>
        <v/>
      </c>
      <c r="O28" s="3">
        <f t="shared" ca="1" si="8"/>
        <v>600</v>
      </c>
      <c r="P28" s="3">
        <f t="shared" ca="1" si="9"/>
        <v>24</v>
      </c>
      <c r="T28" s="36">
        <f t="shared" ca="1" si="4"/>
        <v>450</v>
      </c>
    </row>
    <row r="29" spans="1:23" ht="15" outlineLevel="1" thickBot="1" x14ac:dyDescent="0.35">
      <c r="A29" s="65"/>
      <c r="B29" s="66"/>
      <c r="C29" s="51">
        <f t="shared" ca="1" si="0"/>
        <v>25</v>
      </c>
      <c r="D29" s="38">
        <f t="shared" ca="1" si="5"/>
        <v>45970</v>
      </c>
      <c r="E29" s="22">
        <f t="shared" ca="1" si="1"/>
        <v>-600</v>
      </c>
      <c r="F29" s="22"/>
      <c r="G29" s="39">
        <f t="shared" ca="1" si="6"/>
        <v>0</v>
      </c>
      <c r="H29" s="22">
        <f t="shared" ca="1" si="10"/>
        <v>22.5</v>
      </c>
      <c r="I29" s="31">
        <f t="shared" ca="1" si="2"/>
        <v>22.5</v>
      </c>
      <c r="J29" s="40">
        <f t="shared" ca="1" si="3"/>
        <v>22.5</v>
      </c>
      <c r="K29" s="60"/>
      <c r="L29" s="64"/>
      <c r="M29" s="26" t="str">
        <f ca="1">IF(C29=$B$7,IRR($J$4:J29,0.1)*12,"")</f>
        <v/>
      </c>
      <c r="N29" s="61" t="str">
        <f ca="1">IF(C29=$B$7,XIRR($J$4:J29,$D$4:D29,50),"")</f>
        <v/>
      </c>
      <c r="O29" s="3">
        <f t="shared" ca="1" si="8"/>
        <v>600</v>
      </c>
      <c r="P29" s="3">
        <f t="shared" ca="1" si="9"/>
        <v>25</v>
      </c>
      <c r="T29" s="36">
        <f t="shared" ca="1" si="4"/>
        <v>450</v>
      </c>
    </row>
    <row r="30" spans="1:23" ht="15" outlineLevel="1" thickBot="1" x14ac:dyDescent="0.35">
      <c r="A30" s="67"/>
      <c r="C30" s="51">
        <f t="shared" ca="1" si="0"/>
        <v>26</v>
      </c>
      <c r="D30" s="38">
        <f t="shared" ca="1" si="5"/>
        <v>45975</v>
      </c>
      <c r="E30" s="22">
        <f t="shared" ca="1" si="1"/>
        <v>-600</v>
      </c>
      <c r="F30" s="22"/>
      <c r="G30" s="39">
        <f t="shared" ca="1" si="6"/>
        <v>0</v>
      </c>
      <c r="H30" s="22">
        <f t="shared" ca="1" si="10"/>
        <v>22.5</v>
      </c>
      <c r="I30" s="31">
        <f t="shared" ca="1" si="2"/>
        <v>22.5</v>
      </c>
      <c r="J30" s="40">
        <f t="shared" ca="1" si="3"/>
        <v>22.5</v>
      </c>
      <c r="K30" s="60"/>
      <c r="L30" s="64"/>
      <c r="M30" s="26" t="str">
        <f ca="1">IF(C30=$B$7,IRR($J$4:J30,0.1)*12,"")</f>
        <v/>
      </c>
      <c r="N30" s="61" t="str">
        <f ca="1">IF(C30=$B$7,XIRR($J$4:J30,$D$4:D30,50),"")</f>
        <v/>
      </c>
      <c r="O30" s="3">
        <f t="shared" ca="1" si="8"/>
        <v>600</v>
      </c>
      <c r="P30" s="3">
        <f t="shared" ca="1" si="9"/>
        <v>26</v>
      </c>
      <c r="T30" s="36">
        <f t="shared" ca="1" si="4"/>
        <v>450</v>
      </c>
    </row>
    <row r="31" spans="1:23" ht="15" outlineLevel="1" thickBot="1" x14ac:dyDescent="0.35">
      <c r="A31" s="67"/>
      <c r="C31" s="51">
        <f t="shared" ca="1" si="0"/>
        <v>27</v>
      </c>
      <c r="D31" s="38">
        <f t="shared" ca="1" si="5"/>
        <v>45980</v>
      </c>
      <c r="E31" s="22">
        <f t="shared" ca="1" si="1"/>
        <v>-600</v>
      </c>
      <c r="F31" s="22"/>
      <c r="G31" s="39">
        <f t="shared" ca="1" si="6"/>
        <v>0</v>
      </c>
      <c r="H31" s="22">
        <f t="shared" ca="1" si="10"/>
        <v>22.5</v>
      </c>
      <c r="I31" s="31">
        <f t="shared" ca="1" si="2"/>
        <v>22.5</v>
      </c>
      <c r="J31" s="40">
        <f t="shared" ca="1" si="3"/>
        <v>22.5</v>
      </c>
      <c r="K31" s="60"/>
      <c r="L31" s="64"/>
      <c r="M31" s="26" t="str">
        <f ca="1">IF(C31=$B$7,IRR($J$4:J31,0.1)*12,"")</f>
        <v/>
      </c>
      <c r="N31" s="61" t="str">
        <f ca="1">IF(C31=$B$7,XIRR($J$4:J31,$D$4:D31,50),"")</f>
        <v/>
      </c>
      <c r="O31" s="3">
        <f t="shared" ca="1" si="8"/>
        <v>600</v>
      </c>
      <c r="P31" s="3">
        <f t="shared" ca="1" si="9"/>
        <v>27</v>
      </c>
      <c r="T31" s="36">
        <f t="shared" ca="1" si="4"/>
        <v>450</v>
      </c>
    </row>
    <row r="32" spans="1:23" ht="15" outlineLevel="1" thickBot="1" x14ac:dyDescent="0.35">
      <c r="A32" s="67"/>
      <c r="C32" s="51">
        <f t="shared" ca="1" si="0"/>
        <v>28</v>
      </c>
      <c r="D32" s="38">
        <f t="shared" ca="1" si="5"/>
        <v>45985</v>
      </c>
      <c r="E32" s="22">
        <f t="shared" ca="1" si="1"/>
        <v>-600</v>
      </c>
      <c r="F32" s="22"/>
      <c r="G32" s="39">
        <f t="shared" ca="1" si="6"/>
        <v>0</v>
      </c>
      <c r="H32" s="22">
        <f t="shared" ca="1" si="10"/>
        <v>22.5</v>
      </c>
      <c r="I32" s="31">
        <f t="shared" ca="1" si="2"/>
        <v>22.5</v>
      </c>
      <c r="J32" s="40">
        <f t="shared" ca="1" si="3"/>
        <v>22.5</v>
      </c>
      <c r="K32" s="60"/>
      <c r="L32" s="64"/>
      <c r="M32" s="26" t="str">
        <f ca="1">IF(C32=$B$7,IRR($J$4:J32,0.1)*12,"")</f>
        <v/>
      </c>
      <c r="N32" s="61" t="str">
        <f ca="1">IF(C32=$B$7,XIRR($J$4:J32,$D$4:D32,50),"")</f>
        <v/>
      </c>
      <c r="O32" s="3">
        <f t="shared" ca="1" si="8"/>
        <v>600</v>
      </c>
      <c r="P32" s="3">
        <f t="shared" ca="1" si="9"/>
        <v>28</v>
      </c>
      <c r="T32" s="36">
        <f t="shared" ca="1" si="4"/>
        <v>450</v>
      </c>
    </row>
    <row r="33" spans="1:20" ht="15" outlineLevel="1" thickBot="1" x14ac:dyDescent="0.35">
      <c r="A33" s="67"/>
      <c r="C33" s="51">
        <f t="shared" ca="1" si="0"/>
        <v>29</v>
      </c>
      <c r="D33" s="38">
        <f t="shared" ca="1" si="5"/>
        <v>45990</v>
      </c>
      <c r="E33" s="22">
        <f t="shared" ca="1" si="1"/>
        <v>-600</v>
      </c>
      <c r="F33" s="22"/>
      <c r="G33" s="39">
        <f t="shared" ca="1" si="6"/>
        <v>0</v>
      </c>
      <c r="H33" s="22">
        <f t="shared" ca="1" si="10"/>
        <v>22.5</v>
      </c>
      <c r="I33" s="31">
        <f t="shared" ca="1" si="2"/>
        <v>22.5</v>
      </c>
      <c r="J33" s="40">
        <f t="shared" ca="1" si="3"/>
        <v>22.5</v>
      </c>
      <c r="K33" s="60"/>
      <c r="L33" s="64"/>
      <c r="M33" s="26" t="str">
        <f ca="1">IF(C33=$B$7,IRR($J$4:J33,0.1)*12,"")</f>
        <v/>
      </c>
      <c r="N33" s="61" t="str">
        <f ca="1">IF(C33=$B$7,XIRR($J$4:J33,$D$4:D33,50),"")</f>
        <v/>
      </c>
      <c r="O33" s="3">
        <f t="shared" ca="1" si="8"/>
        <v>600</v>
      </c>
      <c r="P33" s="3">
        <f t="shared" ca="1" si="9"/>
        <v>29</v>
      </c>
      <c r="T33" s="36">
        <f t="shared" ca="1" si="4"/>
        <v>450</v>
      </c>
    </row>
    <row r="34" spans="1:20" ht="15" outlineLevel="1" thickBot="1" x14ac:dyDescent="0.35">
      <c r="A34" s="67"/>
      <c r="C34" s="51">
        <f t="shared" ca="1" si="0"/>
        <v>30</v>
      </c>
      <c r="D34" s="38">
        <f t="shared" ca="1" si="5"/>
        <v>45995</v>
      </c>
      <c r="E34" s="22">
        <f t="shared" ca="1" si="1"/>
        <v>-600</v>
      </c>
      <c r="F34" s="22"/>
      <c r="G34" s="39">
        <f t="shared" ca="1" si="6"/>
        <v>0</v>
      </c>
      <c r="H34" s="22">
        <f t="shared" ca="1" si="10"/>
        <v>22.5</v>
      </c>
      <c r="I34" s="31">
        <f t="shared" ca="1" si="2"/>
        <v>22.5</v>
      </c>
      <c r="J34" s="40">
        <f t="shared" ca="1" si="3"/>
        <v>22.5</v>
      </c>
      <c r="K34" s="60"/>
      <c r="L34" s="64"/>
      <c r="M34" s="26" t="str">
        <f ca="1">IF(C34=$B$7,IRR($J$4:J34,0.1)*12,"")</f>
        <v/>
      </c>
      <c r="N34" s="61" t="str">
        <f ca="1">IF(C34=$B$7,XIRR($J$4:J34,$D$4:D34,50),"")</f>
        <v/>
      </c>
      <c r="O34" s="3">
        <f t="shared" ca="1" si="8"/>
        <v>600</v>
      </c>
      <c r="P34" s="3">
        <f t="shared" ca="1" si="9"/>
        <v>30</v>
      </c>
      <c r="T34" s="36">
        <f t="shared" ca="1" si="4"/>
        <v>450</v>
      </c>
    </row>
    <row r="35" spans="1:20" ht="15" outlineLevel="1" thickBot="1" x14ac:dyDescent="0.35">
      <c r="A35" s="67"/>
      <c r="C35" s="51">
        <f t="shared" ca="1" si="0"/>
        <v>31</v>
      </c>
      <c r="D35" s="38">
        <f t="shared" ca="1" si="5"/>
        <v>46000</v>
      </c>
      <c r="E35" s="22">
        <f t="shared" ca="1" si="1"/>
        <v>-600</v>
      </c>
      <c r="F35" s="22"/>
      <c r="G35" s="39">
        <f t="shared" ca="1" si="6"/>
        <v>0</v>
      </c>
      <c r="H35" s="22">
        <f t="shared" ca="1" si="10"/>
        <v>22.5</v>
      </c>
      <c r="I35" s="31">
        <f t="shared" ca="1" si="2"/>
        <v>22.5</v>
      </c>
      <c r="J35" s="40">
        <f t="shared" ca="1" si="3"/>
        <v>22.5</v>
      </c>
      <c r="K35" s="60"/>
      <c r="L35" s="64"/>
      <c r="M35" s="26" t="str">
        <f ca="1">IF(C35=$B$7,IRR($J$4:J35,0.1)*12,"")</f>
        <v/>
      </c>
      <c r="N35" s="61" t="str">
        <f ca="1">IF(C35=$B$7,XIRR($J$4:J35,$D$4:D35,50),"")</f>
        <v/>
      </c>
      <c r="O35" s="3">
        <f t="shared" ca="1" si="8"/>
        <v>600</v>
      </c>
      <c r="P35" s="3">
        <f t="shared" ca="1" si="9"/>
        <v>31</v>
      </c>
      <c r="T35" s="36">
        <f t="shared" ca="1" si="4"/>
        <v>450</v>
      </c>
    </row>
    <row r="36" spans="1:20" ht="15" outlineLevel="1" thickBot="1" x14ac:dyDescent="0.35">
      <c r="A36" s="67"/>
      <c r="C36" s="51">
        <f t="shared" ca="1" si="0"/>
        <v>32</v>
      </c>
      <c r="D36" s="38">
        <f t="shared" ca="1" si="5"/>
        <v>46005</v>
      </c>
      <c r="E36" s="22">
        <f t="shared" ca="1" si="1"/>
        <v>-600</v>
      </c>
      <c r="F36" s="22"/>
      <c r="G36" s="39">
        <f t="shared" ca="1" si="6"/>
        <v>0</v>
      </c>
      <c r="H36" s="22">
        <f t="shared" ca="1" si="10"/>
        <v>22.5</v>
      </c>
      <c r="I36" s="31">
        <f t="shared" ca="1" si="2"/>
        <v>22.5</v>
      </c>
      <c r="J36" s="40">
        <f t="shared" ca="1" si="3"/>
        <v>22.5</v>
      </c>
      <c r="K36" s="60"/>
      <c r="L36" s="64"/>
      <c r="M36" s="26" t="str">
        <f ca="1">IF(C36=$B$7,IRR($J$4:J36,0.1)*12,"")</f>
        <v/>
      </c>
      <c r="N36" s="61" t="str">
        <f ca="1">IF(C36=$B$7,XIRR($J$4:J36,$D$4:D36,50),"")</f>
        <v/>
      </c>
      <c r="O36" s="3">
        <f t="shared" ca="1" si="8"/>
        <v>600</v>
      </c>
      <c r="P36" s="3">
        <f t="shared" ca="1" si="9"/>
        <v>32</v>
      </c>
      <c r="T36" s="36">
        <f t="shared" ca="1" si="4"/>
        <v>450</v>
      </c>
    </row>
    <row r="37" spans="1:20" ht="15" outlineLevel="1" thickBot="1" x14ac:dyDescent="0.35">
      <c r="A37" s="67"/>
      <c r="C37" s="51">
        <f t="shared" ca="1" si="0"/>
        <v>33</v>
      </c>
      <c r="D37" s="38">
        <f t="shared" ca="1" si="5"/>
        <v>46010</v>
      </c>
      <c r="E37" s="22">
        <f t="shared" ca="1" si="1"/>
        <v>-600</v>
      </c>
      <c r="F37" s="22"/>
      <c r="G37" s="39">
        <f t="shared" ca="1" si="6"/>
        <v>0</v>
      </c>
      <c r="H37" s="22">
        <f t="shared" ca="1" si="10"/>
        <v>22.5</v>
      </c>
      <c r="I37" s="31">
        <f t="shared" ca="1" si="2"/>
        <v>22.5</v>
      </c>
      <c r="J37" s="40">
        <f t="shared" ca="1" si="3"/>
        <v>22.5</v>
      </c>
      <c r="K37" s="60"/>
      <c r="L37" s="64"/>
      <c r="M37" s="26" t="str">
        <f ca="1">IF(C37=$B$7,IRR($J$4:J37,0.1)*12,"")</f>
        <v/>
      </c>
      <c r="N37" s="61" t="str">
        <f ca="1">IF(C37=$B$7,XIRR($J$4:J37,$D$4:D37,50),"")</f>
        <v/>
      </c>
      <c r="O37" s="3">
        <f t="shared" ca="1" si="8"/>
        <v>600</v>
      </c>
      <c r="P37" s="3">
        <f t="shared" ca="1" si="9"/>
        <v>33</v>
      </c>
      <c r="T37" s="36">
        <f t="shared" ca="1" si="4"/>
        <v>450</v>
      </c>
    </row>
    <row r="38" spans="1:20" ht="15" outlineLevel="1" thickBot="1" x14ac:dyDescent="0.35">
      <c r="A38" s="67"/>
      <c r="C38" s="51">
        <f t="shared" ca="1" si="0"/>
        <v>34</v>
      </c>
      <c r="D38" s="38">
        <f t="shared" ca="1" si="5"/>
        <v>46015</v>
      </c>
      <c r="E38" s="22">
        <f t="shared" ca="1" si="1"/>
        <v>-600</v>
      </c>
      <c r="F38" s="22"/>
      <c r="G38" s="39">
        <f t="shared" ca="1" si="6"/>
        <v>0</v>
      </c>
      <c r="H38" s="22">
        <f t="shared" ca="1" si="10"/>
        <v>22.5</v>
      </c>
      <c r="I38" s="31">
        <f t="shared" ca="1" si="2"/>
        <v>22.5</v>
      </c>
      <c r="J38" s="40">
        <f t="shared" ca="1" si="3"/>
        <v>22.5</v>
      </c>
      <c r="K38" s="60"/>
      <c r="L38" s="64"/>
      <c r="M38" s="26" t="str">
        <f ca="1">IF(C38=$B$7,IRR($J$4:J38,0.1)*12,"")</f>
        <v/>
      </c>
      <c r="N38" s="61" t="str">
        <f ca="1">IF(C38=$B$7,XIRR($J$4:J38,$D$4:D38,50),"")</f>
        <v/>
      </c>
      <c r="O38" s="3">
        <f t="shared" ca="1" si="8"/>
        <v>600</v>
      </c>
      <c r="P38" s="3">
        <f t="shared" ca="1" si="9"/>
        <v>34</v>
      </c>
      <c r="T38" s="36">
        <f t="shared" ca="1" si="4"/>
        <v>450</v>
      </c>
    </row>
    <row r="39" spans="1:20" ht="15" outlineLevel="1" thickBot="1" x14ac:dyDescent="0.35">
      <c r="A39" s="67"/>
      <c r="C39" s="51">
        <f t="shared" ca="1" si="0"/>
        <v>35</v>
      </c>
      <c r="D39" s="38">
        <f t="shared" ca="1" si="5"/>
        <v>46020</v>
      </c>
      <c r="E39" s="22">
        <f t="shared" ca="1" si="1"/>
        <v>-600</v>
      </c>
      <c r="F39" s="22"/>
      <c r="G39" s="39">
        <f t="shared" ca="1" si="6"/>
        <v>0</v>
      </c>
      <c r="H39" s="22">
        <f t="shared" ca="1" si="10"/>
        <v>22.5</v>
      </c>
      <c r="I39" s="31">
        <f t="shared" ca="1" si="2"/>
        <v>22.5</v>
      </c>
      <c r="J39" s="40">
        <f t="shared" ca="1" si="3"/>
        <v>22.5</v>
      </c>
      <c r="K39" s="60"/>
      <c r="L39" s="64"/>
      <c r="M39" s="26" t="str">
        <f ca="1">IF(C39=$B$7,IRR($J$4:J39,0.1)*12,"")</f>
        <v/>
      </c>
      <c r="N39" s="61" t="str">
        <f ca="1">IF(C39=$B$7,XIRR($J$4:J39,$D$4:D39,50),"")</f>
        <v/>
      </c>
      <c r="O39" s="3">
        <f t="shared" ca="1" si="8"/>
        <v>600</v>
      </c>
      <c r="P39" s="3">
        <f t="shared" ca="1" si="9"/>
        <v>35</v>
      </c>
      <c r="T39" s="36">
        <f t="shared" ca="1" si="4"/>
        <v>450</v>
      </c>
    </row>
    <row r="40" spans="1:20" ht="15" outlineLevel="1" thickBot="1" x14ac:dyDescent="0.35">
      <c r="A40" s="67"/>
      <c r="C40" s="51">
        <f t="shared" ca="1" si="0"/>
        <v>36</v>
      </c>
      <c r="D40" s="38">
        <f t="shared" ca="1" si="5"/>
        <v>46025</v>
      </c>
      <c r="E40" s="22">
        <f t="shared" ca="1" si="1"/>
        <v>-600</v>
      </c>
      <c r="F40" s="22"/>
      <c r="G40" s="39">
        <f t="shared" ca="1" si="6"/>
        <v>0</v>
      </c>
      <c r="H40" s="22">
        <f t="shared" ca="1" si="10"/>
        <v>22.5</v>
      </c>
      <c r="I40" s="31">
        <f t="shared" ca="1" si="2"/>
        <v>22.5</v>
      </c>
      <c r="J40" s="40">
        <f t="shared" ca="1" si="3"/>
        <v>22.5</v>
      </c>
      <c r="K40" s="60"/>
      <c r="L40" s="64"/>
      <c r="M40" s="26" t="str">
        <f ca="1">IF(C40=$B$7,IRR($J$4:J40,0.1)*12,"")</f>
        <v/>
      </c>
      <c r="N40" s="61" t="str">
        <f ca="1">IF(C40=$B$7,XIRR($J$4:J40,$D$4:D40,50),"")</f>
        <v/>
      </c>
      <c r="O40" s="3">
        <f t="shared" ca="1" si="8"/>
        <v>600</v>
      </c>
      <c r="P40" s="3">
        <f t="shared" ca="1" si="9"/>
        <v>36</v>
      </c>
      <c r="T40" s="36">
        <f t="shared" ca="1" si="4"/>
        <v>450</v>
      </c>
    </row>
    <row r="41" spans="1:20" ht="15" outlineLevel="1" thickBot="1" x14ac:dyDescent="0.35">
      <c r="A41" s="67"/>
      <c r="C41" s="51">
        <f t="shared" ca="1" si="0"/>
        <v>37</v>
      </c>
      <c r="D41" s="38">
        <f t="shared" ca="1" si="5"/>
        <v>46030</v>
      </c>
      <c r="E41" s="22">
        <f t="shared" ca="1" si="1"/>
        <v>-600</v>
      </c>
      <c r="F41" s="22"/>
      <c r="G41" s="39">
        <f t="shared" ca="1" si="6"/>
        <v>0</v>
      </c>
      <c r="H41" s="22">
        <f t="shared" ca="1" si="10"/>
        <v>22.5</v>
      </c>
      <c r="I41" s="31">
        <f t="shared" ca="1" si="2"/>
        <v>22.5</v>
      </c>
      <c r="J41" s="40">
        <f t="shared" ca="1" si="3"/>
        <v>22.5</v>
      </c>
      <c r="K41" s="60"/>
      <c r="L41" s="64"/>
      <c r="M41" s="26" t="str">
        <f ca="1">IF(C41=$B$7,IRR($J$4:J41,0.1)*12,"")</f>
        <v/>
      </c>
      <c r="N41" s="61" t="str">
        <f ca="1">IF(C41=$B$7,XIRR($J$4:J41,$D$4:D41,50),"")</f>
        <v/>
      </c>
      <c r="O41" s="3">
        <f t="shared" ca="1" si="8"/>
        <v>600</v>
      </c>
      <c r="P41" s="3">
        <f t="shared" ca="1" si="9"/>
        <v>37</v>
      </c>
      <c r="T41" s="36">
        <f t="shared" ca="1" si="4"/>
        <v>450</v>
      </c>
    </row>
    <row r="42" spans="1:20" ht="15" outlineLevel="1" thickBot="1" x14ac:dyDescent="0.35">
      <c r="A42" s="67"/>
      <c r="C42" s="51">
        <f t="shared" ca="1" si="0"/>
        <v>38</v>
      </c>
      <c r="D42" s="38">
        <f t="shared" ca="1" si="5"/>
        <v>46035</v>
      </c>
      <c r="E42" s="22">
        <f t="shared" ca="1" si="1"/>
        <v>-600</v>
      </c>
      <c r="F42" s="22"/>
      <c r="G42" s="39">
        <f t="shared" ca="1" si="6"/>
        <v>0</v>
      </c>
      <c r="H42" s="22">
        <f t="shared" ca="1" si="10"/>
        <v>22.5</v>
      </c>
      <c r="I42" s="31">
        <f t="shared" ca="1" si="2"/>
        <v>22.5</v>
      </c>
      <c r="J42" s="40">
        <f t="shared" ca="1" si="3"/>
        <v>22.5</v>
      </c>
      <c r="K42" s="60"/>
      <c r="L42" s="64"/>
      <c r="M42" s="26" t="str">
        <f ca="1">IF(C42=$B$7,IRR($J$4:J42,0.1)*12,"")</f>
        <v/>
      </c>
      <c r="N42" s="61" t="str">
        <f ca="1">IF(C42=$B$7,XIRR($J$4:J42,$D$4:D42,50),"")</f>
        <v/>
      </c>
      <c r="O42" s="3">
        <f t="shared" ca="1" si="8"/>
        <v>600</v>
      </c>
      <c r="P42" s="3">
        <f t="shared" ca="1" si="9"/>
        <v>38</v>
      </c>
      <c r="T42" s="36">
        <f t="shared" ca="1" si="4"/>
        <v>450</v>
      </c>
    </row>
    <row r="43" spans="1:20" ht="15" outlineLevel="1" thickBot="1" x14ac:dyDescent="0.35">
      <c r="A43" s="67"/>
      <c r="C43" s="51">
        <f t="shared" ca="1" si="0"/>
        <v>39</v>
      </c>
      <c r="D43" s="38">
        <f t="shared" ca="1" si="5"/>
        <v>46040</v>
      </c>
      <c r="E43" s="22">
        <f t="shared" ca="1" si="1"/>
        <v>-600</v>
      </c>
      <c r="F43" s="22"/>
      <c r="G43" s="39">
        <f t="shared" ca="1" si="6"/>
        <v>0</v>
      </c>
      <c r="H43" s="22">
        <f t="shared" ca="1" si="10"/>
        <v>22.5</v>
      </c>
      <c r="I43" s="31">
        <f t="shared" ca="1" si="2"/>
        <v>22.5</v>
      </c>
      <c r="J43" s="40">
        <f t="shared" ca="1" si="3"/>
        <v>22.5</v>
      </c>
      <c r="K43" s="60"/>
      <c r="L43" s="64"/>
      <c r="M43" s="26" t="str">
        <f ca="1">IF(C43=$B$7,IRR($J$4:J43,0.1)*12,"")</f>
        <v/>
      </c>
      <c r="N43" s="61" t="str">
        <f ca="1">IF(C43=$B$7,XIRR($J$4:J43,$D$4:D43,50),"")</f>
        <v/>
      </c>
      <c r="O43" s="3">
        <f t="shared" ca="1" si="8"/>
        <v>600</v>
      </c>
      <c r="P43" s="3">
        <f t="shared" ca="1" si="9"/>
        <v>39</v>
      </c>
      <c r="T43" s="36">
        <f t="shared" ca="1" si="4"/>
        <v>450</v>
      </c>
    </row>
    <row r="44" spans="1:20" ht="15" outlineLevel="1" thickBot="1" x14ac:dyDescent="0.35">
      <c r="A44" s="67"/>
      <c r="C44" s="51">
        <f t="shared" ca="1" si="0"/>
        <v>40</v>
      </c>
      <c r="D44" s="38">
        <f t="shared" ca="1" si="5"/>
        <v>46045</v>
      </c>
      <c r="E44" s="22">
        <f t="shared" ca="1" si="1"/>
        <v>-600</v>
      </c>
      <c r="F44" s="22"/>
      <c r="G44" s="39">
        <f t="shared" ca="1" si="6"/>
        <v>0</v>
      </c>
      <c r="H44" s="22">
        <f t="shared" ca="1" si="10"/>
        <v>22.5</v>
      </c>
      <c r="I44" s="31">
        <f t="shared" ca="1" si="2"/>
        <v>22.5</v>
      </c>
      <c r="J44" s="40">
        <f t="shared" ca="1" si="3"/>
        <v>22.5</v>
      </c>
      <c r="K44" s="60"/>
      <c r="L44" s="64"/>
      <c r="M44" s="26" t="str">
        <f ca="1">IF(C44=$B$7,IRR($J$4:J44,0.1)*12,"")</f>
        <v/>
      </c>
      <c r="N44" s="61" t="str">
        <f ca="1">IF(C44=$B$7,XIRR($J$4:J44,$D$4:D44,50),"")</f>
        <v/>
      </c>
      <c r="O44" s="3">
        <f t="shared" ca="1" si="8"/>
        <v>600</v>
      </c>
      <c r="P44" s="3">
        <f t="shared" ca="1" si="9"/>
        <v>40</v>
      </c>
      <c r="T44" s="36">
        <f t="shared" ca="1" si="4"/>
        <v>450</v>
      </c>
    </row>
    <row r="45" spans="1:20" ht="15" outlineLevel="1" thickBot="1" x14ac:dyDescent="0.35">
      <c r="A45" s="67"/>
      <c r="C45" s="51">
        <f t="shared" ca="1" si="0"/>
        <v>41</v>
      </c>
      <c r="D45" s="38">
        <f t="shared" ca="1" si="5"/>
        <v>46050</v>
      </c>
      <c r="E45" s="22">
        <f t="shared" ca="1" si="1"/>
        <v>-600</v>
      </c>
      <c r="F45" s="22"/>
      <c r="G45" s="39">
        <f t="shared" ca="1" si="6"/>
        <v>0</v>
      </c>
      <c r="H45" s="22">
        <f t="shared" ca="1" si="10"/>
        <v>22.5</v>
      </c>
      <c r="I45" s="31">
        <f t="shared" ca="1" si="2"/>
        <v>22.5</v>
      </c>
      <c r="J45" s="40">
        <f t="shared" ca="1" si="3"/>
        <v>22.5</v>
      </c>
      <c r="K45" s="60"/>
      <c r="L45" s="64"/>
      <c r="M45" s="26" t="str">
        <f ca="1">IF(C45=$B$7,IRR($J$4:J45,0.1)*12,"")</f>
        <v/>
      </c>
      <c r="N45" s="61" t="str">
        <f ca="1">IF(C45=$B$7,XIRR($J$4:J45,$D$4:D45,50),"")</f>
        <v/>
      </c>
      <c r="O45" s="3">
        <f t="shared" ca="1" si="8"/>
        <v>600</v>
      </c>
      <c r="P45" s="3">
        <f t="shared" ca="1" si="9"/>
        <v>41</v>
      </c>
      <c r="T45" s="36">
        <f t="shared" ca="1" si="4"/>
        <v>450</v>
      </c>
    </row>
    <row r="46" spans="1:20" ht="15" outlineLevel="1" thickBot="1" x14ac:dyDescent="0.35">
      <c r="A46" s="67"/>
      <c r="C46" s="51">
        <f t="shared" ca="1" si="0"/>
        <v>42</v>
      </c>
      <c r="D46" s="38">
        <f t="shared" ca="1" si="5"/>
        <v>46055</v>
      </c>
      <c r="E46" s="22">
        <f t="shared" ca="1" si="1"/>
        <v>-600</v>
      </c>
      <c r="F46" s="22"/>
      <c r="G46" s="39">
        <f t="shared" ca="1" si="6"/>
        <v>0</v>
      </c>
      <c r="H46" s="22">
        <f t="shared" ca="1" si="10"/>
        <v>22.5</v>
      </c>
      <c r="I46" s="31">
        <f t="shared" ca="1" si="2"/>
        <v>22.5</v>
      </c>
      <c r="J46" s="40">
        <f t="shared" ca="1" si="3"/>
        <v>22.5</v>
      </c>
      <c r="K46" s="60"/>
      <c r="L46" s="64"/>
      <c r="M46" s="26" t="str">
        <f ca="1">IF(C46=$B$7,IRR($J$4:J46,0.1)*12,"")</f>
        <v/>
      </c>
      <c r="N46" s="61" t="str">
        <f ca="1">IF(C46=$B$7,XIRR($J$4:J46,$D$4:D46,50),"")</f>
        <v/>
      </c>
      <c r="O46" s="3">
        <f t="shared" ca="1" si="8"/>
        <v>600</v>
      </c>
      <c r="P46" s="3">
        <f t="shared" ca="1" si="9"/>
        <v>42</v>
      </c>
      <c r="T46" s="36">
        <f t="shared" ca="1" si="4"/>
        <v>450</v>
      </c>
    </row>
    <row r="47" spans="1:20" ht="15" outlineLevel="1" thickBot="1" x14ac:dyDescent="0.35">
      <c r="A47" s="67"/>
      <c r="C47" s="51">
        <f t="shared" ca="1" si="0"/>
        <v>43</v>
      </c>
      <c r="D47" s="38">
        <f t="shared" ca="1" si="5"/>
        <v>46060</v>
      </c>
      <c r="E47" s="22">
        <f t="shared" ca="1" si="1"/>
        <v>-600</v>
      </c>
      <c r="F47" s="22"/>
      <c r="G47" s="39">
        <f t="shared" ca="1" si="6"/>
        <v>0</v>
      </c>
      <c r="H47" s="22">
        <f t="shared" ca="1" si="10"/>
        <v>22.5</v>
      </c>
      <c r="I47" s="31">
        <f t="shared" ca="1" si="2"/>
        <v>22.5</v>
      </c>
      <c r="J47" s="40">
        <f t="shared" ca="1" si="3"/>
        <v>22.5</v>
      </c>
      <c r="K47" s="60"/>
      <c r="L47" s="64"/>
      <c r="M47" s="26" t="str">
        <f ca="1">IF(C47=$B$7,IRR($J$4:J47,0.1)*12,"")</f>
        <v/>
      </c>
      <c r="N47" s="61" t="str">
        <f ca="1">IF(C47=$B$7,XIRR($J$4:J47,$D$4:D47,50),"")</f>
        <v/>
      </c>
      <c r="O47" s="3">
        <f t="shared" ca="1" si="8"/>
        <v>600</v>
      </c>
      <c r="P47" s="3">
        <f t="shared" ca="1" si="9"/>
        <v>43</v>
      </c>
      <c r="T47" s="36">
        <f t="shared" ca="1" si="4"/>
        <v>450</v>
      </c>
    </row>
    <row r="48" spans="1:20" ht="15" outlineLevel="1" thickBot="1" x14ac:dyDescent="0.35">
      <c r="A48" s="67"/>
      <c r="C48" s="51">
        <f t="shared" ca="1" si="0"/>
        <v>44</v>
      </c>
      <c r="D48" s="38">
        <f t="shared" ca="1" si="5"/>
        <v>46065</v>
      </c>
      <c r="E48" s="22">
        <f t="shared" ca="1" si="1"/>
        <v>-600</v>
      </c>
      <c r="F48" s="22"/>
      <c r="G48" s="39">
        <f t="shared" ca="1" si="6"/>
        <v>0</v>
      </c>
      <c r="H48" s="22">
        <f t="shared" ca="1" si="10"/>
        <v>22.5</v>
      </c>
      <c r="I48" s="31">
        <f t="shared" ca="1" si="2"/>
        <v>22.5</v>
      </c>
      <c r="J48" s="40">
        <f t="shared" ca="1" si="3"/>
        <v>22.5</v>
      </c>
      <c r="K48" s="60"/>
      <c r="L48" s="64"/>
      <c r="M48" s="26" t="str">
        <f ca="1">IF(C48=$B$7,IRR($J$4:J48,0.1)*12,"")</f>
        <v/>
      </c>
      <c r="N48" s="61" t="str">
        <f ca="1">IF(C48=$B$7,XIRR($J$4:J48,$D$4:D48,50),"")</f>
        <v/>
      </c>
      <c r="O48" s="3">
        <f t="shared" ca="1" si="8"/>
        <v>600</v>
      </c>
      <c r="P48" s="3">
        <f t="shared" ca="1" si="9"/>
        <v>44</v>
      </c>
      <c r="T48" s="36">
        <f t="shared" ca="1" si="4"/>
        <v>450</v>
      </c>
    </row>
    <row r="49" spans="1:20" ht="15" outlineLevel="1" thickBot="1" x14ac:dyDescent="0.35">
      <c r="A49" s="67"/>
      <c r="C49" s="51">
        <f t="shared" ca="1" si="0"/>
        <v>45</v>
      </c>
      <c r="D49" s="38">
        <f t="shared" ca="1" si="5"/>
        <v>46070</v>
      </c>
      <c r="E49" s="22">
        <f t="shared" ca="1" si="1"/>
        <v>-600</v>
      </c>
      <c r="F49" s="22"/>
      <c r="G49" s="39">
        <f t="shared" ca="1" si="6"/>
        <v>0</v>
      </c>
      <c r="H49" s="22">
        <f t="shared" ca="1" si="10"/>
        <v>22.5</v>
      </c>
      <c r="I49" s="31">
        <f t="shared" ca="1" si="2"/>
        <v>22.5</v>
      </c>
      <c r="J49" s="40">
        <f t="shared" ca="1" si="3"/>
        <v>22.5</v>
      </c>
      <c r="K49" s="60"/>
      <c r="L49" s="64"/>
      <c r="M49" s="26" t="str">
        <f ca="1">IF(C49=$B$7,IRR($J$4:J49,0.1)*12,"")</f>
        <v/>
      </c>
      <c r="N49" s="61" t="str">
        <f ca="1">IF(C49=$B$7,XIRR($J$4:J49,$D$4:D49,50),"")</f>
        <v/>
      </c>
      <c r="O49" s="3">
        <f t="shared" ca="1" si="8"/>
        <v>600</v>
      </c>
      <c r="P49" s="3">
        <f t="shared" ca="1" si="9"/>
        <v>45</v>
      </c>
      <c r="T49" s="36">
        <f t="shared" ca="1" si="4"/>
        <v>450</v>
      </c>
    </row>
    <row r="50" spans="1:20" ht="15" outlineLevel="1" thickBot="1" x14ac:dyDescent="0.35">
      <c r="A50" s="67"/>
      <c r="C50" s="51">
        <f t="shared" ca="1" si="0"/>
        <v>46</v>
      </c>
      <c r="D50" s="38">
        <f t="shared" ca="1" si="5"/>
        <v>46075</v>
      </c>
      <c r="E50" s="22">
        <f t="shared" ca="1" si="1"/>
        <v>-600</v>
      </c>
      <c r="F50" s="22"/>
      <c r="G50" s="39">
        <f t="shared" ca="1" si="6"/>
        <v>0</v>
      </c>
      <c r="H50" s="22">
        <f t="shared" ca="1" si="10"/>
        <v>22.5</v>
      </c>
      <c r="I50" s="31">
        <f t="shared" ca="1" si="2"/>
        <v>22.5</v>
      </c>
      <c r="J50" s="40">
        <f t="shared" ca="1" si="3"/>
        <v>22.5</v>
      </c>
      <c r="K50" s="60"/>
      <c r="L50" s="64"/>
      <c r="M50" s="26" t="str">
        <f ca="1">IF(C50=$B$7,IRR($J$4:J50,0.1)*12,"")</f>
        <v/>
      </c>
      <c r="N50" s="61" t="str">
        <f ca="1">IF(C50=$B$7,XIRR($J$4:J50,$D$4:D50,50),"")</f>
        <v/>
      </c>
      <c r="O50" s="3">
        <f t="shared" ca="1" si="8"/>
        <v>600</v>
      </c>
      <c r="P50" s="3">
        <f t="shared" ca="1" si="9"/>
        <v>46</v>
      </c>
      <c r="T50" s="36">
        <f t="shared" ca="1" si="4"/>
        <v>450</v>
      </c>
    </row>
    <row r="51" spans="1:20" ht="15" outlineLevel="1" thickBot="1" x14ac:dyDescent="0.35">
      <c r="A51" s="67"/>
      <c r="C51" s="51">
        <f t="shared" ca="1" si="0"/>
        <v>47</v>
      </c>
      <c r="D51" s="38">
        <f t="shared" ca="1" si="5"/>
        <v>46080</v>
      </c>
      <c r="E51" s="22">
        <f t="shared" ca="1" si="1"/>
        <v>-600</v>
      </c>
      <c r="F51" s="22"/>
      <c r="G51" s="39">
        <f t="shared" ca="1" si="6"/>
        <v>0</v>
      </c>
      <c r="H51" s="22">
        <f t="shared" ca="1" si="10"/>
        <v>22.5</v>
      </c>
      <c r="I51" s="31">
        <f t="shared" ca="1" si="2"/>
        <v>22.5</v>
      </c>
      <c r="J51" s="40">
        <f t="shared" ca="1" si="3"/>
        <v>22.5</v>
      </c>
      <c r="K51" s="60"/>
      <c r="L51" s="64"/>
      <c r="M51" s="26" t="str">
        <f ca="1">IF(C51=$B$7,IRR($J$4:J51,0.1)*12,"")</f>
        <v/>
      </c>
      <c r="N51" s="61" t="str">
        <f ca="1">IF(C51=$B$7,XIRR($J$4:J51,$D$4:D51,50),"")</f>
        <v/>
      </c>
      <c r="O51" s="3">
        <f t="shared" ca="1" si="8"/>
        <v>600</v>
      </c>
      <c r="P51" s="3">
        <f t="shared" ca="1" si="9"/>
        <v>47</v>
      </c>
      <c r="T51" s="36">
        <f t="shared" ca="1" si="4"/>
        <v>450</v>
      </c>
    </row>
    <row r="52" spans="1:20" ht="15" outlineLevel="1" thickBot="1" x14ac:dyDescent="0.35">
      <c r="A52" s="67"/>
      <c r="C52" s="51">
        <f t="shared" ca="1" si="0"/>
        <v>48</v>
      </c>
      <c r="D52" s="38">
        <f t="shared" ca="1" si="5"/>
        <v>46085</v>
      </c>
      <c r="E52" s="22">
        <f t="shared" ca="1" si="1"/>
        <v>-600</v>
      </c>
      <c r="F52" s="22"/>
      <c r="G52" s="39">
        <f t="shared" ca="1" si="6"/>
        <v>0</v>
      </c>
      <c r="H52" s="22">
        <f t="shared" ca="1" si="10"/>
        <v>22.5</v>
      </c>
      <c r="I52" s="31">
        <f t="shared" ca="1" si="2"/>
        <v>22.5</v>
      </c>
      <c r="J52" s="40">
        <f t="shared" ca="1" si="3"/>
        <v>22.5</v>
      </c>
      <c r="K52" s="60"/>
      <c r="L52" s="64"/>
      <c r="M52" s="26" t="str">
        <f ca="1">IF(C52=$B$7,IRR($J$4:J52,0.1)*12,"")</f>
        <v/>
      </c>
      <c r="N52" s="61" t="str">
        <f ca="1">IF(C52=$B$7,XIRR($J$4:J52,$D$4:D52,50),"")</f>
        <v/>
      </c>
      <c r="O52" s="3">
        <f t="shared" ca="1" si="8"/>
        <v>600</v>
      </c>
      <c r="P52" s="3">
        <f t="shared" ca="1" si="9"/>
        <v>48</v>
      </c>
      <c r="T52" s="36">
        <f t="shared" ca="1" si="4"/>
        <v>450</v>
      </c>
    </row>
    <row r="53" spans="1:20" ht="15" outlineLevel="1" thickBot="1" x14ac:dyDescent="0.35">
      <c r="A53" s="67"/>
      <c r="C53" s="51">
        <f t="shared" ca="1" si="0"/>
        <v>49</v>
      </c>
      <c r="D53" s="38">
        <f t="shared" ca="1" si="5"/>
        <v>46090</v>
      </c>
      <c r="E53" s="22">
        <f t="shared" ca="1" si="1"/>
        <v>-600</v>
      </c>
      <c r="F53" s="22"/>
      <c r="G53" s="39">
        <f t="shared" ca="1" si="6"/>
        <v>0</v>
      </c>
      <c r="H53" s="22">
        <f t="shared" ca="1" si="10"/>
        <v>22.5</v>
      </c>
      <c r="I53" s="31">
        <f t="shared" ca="1" si="2"/>
        <v>22.5</v>
      </c>
      <c r="J53" s="40">
        <f t="shared" ca="1" si="3"/>
        <v>22.5</v>
      </c>
      <c r="K53" s="60"/>
      <c r="L53" s="64"/>
      <c r="M53" s="26" t="str">
        <f ca="1">IF(C53=$B$7,IRR($J$4:J53,0.1)*12,"")</f>
        <v/>
      </c>
      <c r="N53" s="61" t="str">
        <f ca="1">IF(C53=$B$7,XIRR($J$4:J53,$D$4:D53,50),"")</f>
        <v/>
      </c>
      <c r="O53" s="3">
        <f t="shared" ca="1" si="8"/>
        <v>600</v>
      </c>
      <c r="P53" s="3">
        <f t="shared" ca="1" si="9"/>
        <v>49</v>
      </c>
      <c r="T53" s="36">
        <f t="shared" ca="1" si="4"/>
        <v>450</v>
      </c>
    </row>
    <row r="54" spans="1:20" ht="15" outlineLevel="1" thickBot="1" x14ac:dyDescent="0.35">
      <c r="A54" s="67"/>
      <c r="C54" s="51">
        <f t="shared" ca="1" si="0"/>
        <v>50</v>
      </c>
      <c r="D54" s="38">
        <f t="shared" ca="1" si="5"/>
        <v>46095</v>
      </c>
      <c r="E54" s="22">
        <f t="shared" ca="1" si="1"/>
        <v>-600</v>
      </c>
      <c r="F54" s="22"/>
      <c r="G54" s="39">
        <f t="shared" ca="1" si="6"/>
        <v>0</v>
      </c>
      <c r="H54" s="22">
        <f t="shared" ca="1" si="10"/>
        <v>22.5</v>
      </c>
      <c r="I54" s="31">
        <f t="shared" ca="1" si="2"/>
        <v>22.5</v>
      </c>
      <c r="J54" s="40">
        <f t="shared" ca="1" si="3"/>
        <v>22.5</v>
      </c>
      <c r="K54" s="60"/>
      <c r="L54" s="64"/>
      <c r="M54" s="26" t="str">
        <f ca="1">IF(C54=$B$7,IRR($J$4:J54,0.1)*12,"")</f>
        <v/>
      </c>
      <c r="N54" s="61" t="str">
        <f ca="1">IF(C54=$B$7,XIRR($J$4:J54,$D$4:D54,50),"")</f>
        <v/>
      </c>
      <c r="O54" s="3">
        <f t="shared" ca="1" si="8"/>
        <v>600</v>
      </c>
      <c r="P54" s="3">
        <f t="shared" ca="1" si="9"/>
        <v>50</v>
      </c>
      <c r="T54" s="36">
        <f t="shared" ca="1" si="4"/>
        <v>450</v>
      </c>
    </row>
    <row r="55" spans="1:20" ht="15" outlineLevel="1" thickBot="1" x14ac:dyDescent="0.35">
      <c r="A55" s="67"/>
      <c r="C55" s="51">
        <f t="shared" ca="1" si="0"/>
        <v>51</v>
      </c>
      <c r="D55" s="38">
        <f t="shared" ca="1" si="5"/>
        <v>46100</v>
      </c>
      <c r="E55" s="22">
        <f t="shared" ca="1" si="1"/>
        <v>-600</v>
      </c>
      <c r="F55" s="22"/>
      <c r="G55" s="39">
        <f t="shared" ca="1" si="6"/>
        <v>0</v>
      </c>
      <c r="H55" s="22">
        <f t="shared" ca="1" si="10"/>
        <v>22.5</v>
      </c>
      <c r="I55" s="31">
        <f t="shared" ca="1" si="2"/>
        <v>22.5</v>
      </c>
      <c r="J55" s="40">
        <f t="shared" ca="1" si="3"/>
        <v>22.5</v>
      </c>
      <c r="K55" s="60"/>
      <c r="L55" s="64"/>
      <c r="M55" s="26" t="str">
        <f ca="1">IF(C55=$B$7,IRR($J$4:J55,0.1)*12,"")</f>
        <v/>
      </c>
      <c r="N55" s="61" t="str">
        <f ca="1">IF(C55=$B$7,XIRR($J$4:J55,$D$4:D55,50),"")</f>
        <v/>
      </c>
      <c r="O55" s="3">
        <f t="shared" ca="1" si="8"/>
        <v>600</v>
      </c>
      <c r="P55" s="3">
        <f t="shared" ca="1" si="9"/>
        <v>51</v>
      </c>
      <c r="T55" s="36">
        <f t="shared" ca="1" si="4"/>
        <v>450</v>
      </c>
    </row>
    <row r="56" spans="1:20" ht="15" outlineLevel="1" thickBot="1" x14ac:dyDescent="0.35">
      <c r="A56" s="67"/>
      <c r="C56" s="51">
        <f t="shared" ca="1" si="0"/>
        <v>52</v>
      </c>
      <c r="D56" s="38">
        <f t="shared" ca="1" si="5"/>
        <v>46105</v>
      </c>
      <c r="E56" s="22">
        <f t="shared" ca="1" si="1"/>
        <v>-600</v>
      </c>
      <c r="F56" s="22"/>
      <c r="G56" s="39">
        <f t="shared" ca="1" si="6"/>
        <v>0</v>
      </c>
      <c r="H56" s="22">
        <f t="shared" ca="1" si="10"/>
        <v>22.5</v>
      </c>
      <c r="I56" s="31">
        <f t="shared" ca="1" si="2"/>
        <v>22.5</v>
      </c>
      <c r="J56" s="40">
        <f t="shared" ca="1" si="3"/>
        <v>22.5</v>
      </c>
      <c r="K56" s="60"/>
      <c r="L56" s="64"/>
      <c r="M56" s="26" t="str">
        <f ca="1">IF(C56=$B$7,IRR($J$4:J56,0.1)*12,"")</f>
        <v/>
      </c>
      <c r="N56" s="61" t="str">
        <f ca="1">IF(C56=$B$7,XIRR($J$4:J56,$D$4:D56,50),"")</f>
        <v/>
      </c>
      <c r="O56" s="3">
        <f t="shared" ca="1" si="8"/>
        <v>600</v>
      </c>
      <c r="P56" s="3">
        <f t="shared" ca="1" si="9"/>
        <v>52</v>
      </c>
      <c r="T56" s="36">
        <f t="shared" ca="1" si="4"/>
        <v>450</v>
      </c>
    </row>
    <row r="57" spans="1:20" ht="15" outlineLevel="1" thickBot="1" x14ac:dyDescent="0.35">
      <c r="A57" s="67"/>
      <c r="C57" s="51">
        <f t="shared" ca="1" si="0"/>
        <v>53</v>
      </c>
      <c r="D57" s="38">
        <f t="shared" ca="1" si="5"/>
        <v>46110</v>
      </c>
      <c r="E57" s="22">
        <f t="shared" ca="1" si="1"/>
        <v>-600</v>
      </c>
      <c r="F57" s="22"/>
      <c r="G57" s="39">
        <f t="shared" ca="1" si="6"/>
        <v>0</v>
      </c>
      <c r="H57" s="22">
        <f t="shared" ca="1" si="10"/>
        <v>22.5</v>
      </c>
      <c r="I57" s="31">
        <f t="shared" ca="1" si="2"/>
        <v>22.5</v>
      </c>
      <c r="J57" s="40">
        <f t="shared" ca="1" si="3"/>
        <v>22.5</v>
      </c>
      <c r="K57" s="60"/>
      <c r="L57" s="64"/>
      <c r="M57" s="26" t="str">
        <f ca="1">IF(C57=$B$7,IRR($J$4:J57,0.1)*12,"")</f>
        <v/>
      </c>
      <c r="N57" s="61" t="str">
        <f ca="1">IF(C57=$B$7,XIRR($J$4:J57,$D$4:D57,50),"")</f>
        <v/>
      </c>
      <c r="O57" s="3">
        <f t="shared" ca="1" si="8"/>
        <v>600</v>
      </c>
      <c r="P57" s="3">
        <f t="shared" ca="1" si="9"/>
        <v>53</v>
      </c>
      <c r="T57" s="36">
        <f t="shared" ca="1" si="4"/>
        <v>450</v>
      </c>
    </row>
    <row r="58" spans="1:20" ht="15" outlineLevel="1" thickBot="1" x14ac:dyDescent="0.35">
      <c r="A58" s="67"/>
      <c r="C58" s="51">
        <f t="shared" ca="1" si="0"/>
        <v>54</v>
      </c>
      <c r="D58" s="38">
        <f t="shared" ca="1" si="5"/>
        <v>46115</v>
      </c>
      <c r="E58" s="22">
        <f t="shared" ca="1" si="1"/>
        <v>-600</v>
      </c>
      <c r="F58" s="22"/>
      <c r="G58" s="39">
        <f t="shared" ca="1" si="6"/>
        <v>0</v>
      </c>
      <c r="H58" s="22">
        <f t="shared" ca="1" si="10"/>
        <v>22.5</v>
      </c>
      <c r="I58" s="31">
        <f t="shared" ca="1" si="2"/>
        <v>22.5</v>
      </c>
      <c r="J58" s="40">
        <f t="shared" ca="1" si="3"/>
        <v>22.5</v>
      </c>
      <c r="K58" s="60"/>
      <c r="L58" s="64"/>
      <c r="M58" s="26" t="str">
        <f ca="1">IF(C58=$B$7,IRR($J$4:J58,0.1)*12,"")</f>
        <v/>
      </c>
      <c r="N58" s="61" t="str">
        <f ca="1">IF(C58=$B$7,XIRR($J$4:J58,$D$4:D58,50),"")</f>
        <v/>
      </c>
      <c r="O58" s="3">
        <f t="shared" ca="1" si="8"/>
        <v>600</v>
      </c>
      <c r="P58" s="3">
        <f t="shared" ca="1" si="9"/>
        <v>54</v>
      </c>
      <c r="T58" s="36">
        <f t="shared" ca="1" si="4"/>
        <v>450</v>
      </c>
    </row>
    <row r="59" spans="1:20" ht="15" outlineLevel="1" thickBot="1" x14ac:dyDescent="0.35">
      <c r="A59" s="67"/>
      <c r="C59" s="51">
        <f t="shared" ca="1" si="0"/>
        <v>55</v>
      </c>
      <c r="D59" s="38">
        <f t="shared" ca="1" si="5"/>
        <v>46120</v>
      </c>
      <c r="E59" s="22">
        <f t="shared" ca="1" si="1"/>
        <v>-600</v>
      </c>
      <c r="F59" s="22"/>
      <c r="G59" s="39">
        <f t="shared" ca="1" si="6"/>
        <v>0</v>
      </c>
      <c r="H59" s="22">
        <f t="shared" ca="1" si="10"/>
        <v>22.5</v>
      </c>
      <c r="I59" s="31">
        <f t="shared" ca="1" si="2"/>
        <v>22.5</v>
      </c>
      <c r="J59" s="40">
        <f t="shared" ca="1" si="3"/>
        <v>22.5</v>
      </c>
      <c r="K59" s="60"/>
      <c r="L59" s="64"/>
      <c r="M59" s="26" t="str">
        <f ca="1">IF(C59=$B$7,IRR($J$4:J59,0.1)*12,"")</f>
        <v/>
      </c>
      <c r="N59" s="61" t="str">
        <f ca="1">IF(C59=$B$7,XIRR($J$4:J59,$D$4:D59,50),"")</f>
        <v/>
      </c>
      <c r="O59" s="3">
        <f t="shared" ca="1" si="8"/>
        <v>600</v>
      </c>
      <c r="P59" s="3">
        <f t="shared" ca="1" si="9"/>
        <v>55</v>
      </c>
      <c r="T59" s="36">
        <f t="shared" ca="1" si="4"/>
        <v>450</v>
      </c>
    </row>
    <row r="60" spans="1:20" ht="15" outlineLevel="1" thickBot="1" x14ac:dyDescent="0.35">
      <c r="A60" s="67"/>
      <c r="C60" s="51">
        <f t="shared" ca="1" si="0"/>
        <v>56</v>
      </c>
      <c r="D60" s="38">
        <f t="shared" ca="1" si="5"/>
        <v>46125</v>
      </c>
      <c r="E60" s="22">
        <f t="shared" ca="1" si="1"/>
        <v>-600</v>
      </c>
      <c r="F60" s="22"/>
      <c r="G60" s="39">
        <f t="shared" ca="1" si="6"/>
        <v>0</v>
      </c>
      <c r="H60" s="22">
        <f t="shared" ca="1" si="10"/>
        <v>22.5</v>
      </c>
      <c r="I60" s="31">
        <f t="shared" ca="1" si="2"/>
        <v>22.5</v>
      </c>
      <c r="J60" s="40">
        <f t="shared" ca="1" si="3"/>
        <v>22.5</v>
      </c>
      <c r="K60" s="60"/>
      <c r="L60" s="64"/>
      <c r="M60" s="26" t="str">
        <f ca="1">IF(C60=$B$7,IRR($J$4:J60,0.1)*12,"")</f>
        <v/>
      </c>
      <c r="N60" s="61" t="str">
        <f ca="1">IF(C60=$B$7,XIRR($J$4:J60,$D$4:D60,50),"")</f>
        <v/>
      </c>
      <c r="O60" s="3">
        <f t="shared" ca="1" si="8"/>
        <v>600</v>
      </c>
      <c r="P60" s="3">
        <f t="shared" ca="1" si="9"/>
        <v>56</v>
      </c>
      <c r="T60" s="36">
        <f t="shared" ca="1" si="4"/>
        <v>450</v>
      </c>
    </row>
    <row r="61" spans="1:20" ht="15" outlineLevel="1" thickBot="1" x14ac:dyDescent="0.35">
      <c r="A61" s="67"/>
      <c r="C61" s="51">
        <f t="shared" ca="1" si="0"/>
        <v>57</v>
      </c>
      <c r="D61" s="38">
        <f t="shared" ca="1" si="5"/>
        <v>46130</v>
      </c>
      <c r="E61" s="22">
        <f t="shared" ca="1" si="1"/>
        <v>-600</v>
      </c>
      <c r="F61" s="22"/>
      <c r="G61" s="39">
        <f t="shared" ca="1" si="6"/>
        <v>0</v>
      </c>
      <c r="H61" s="22">
        <f t="shared" ca="1" si="10"/>
        <v>22.5</v>
      </c>
      <c r="I61" s="31">
        <f t="shared" ca="1" si="2"/>
        <v>22.5</v>
      </c>
      <c r="J61" s="40">
        <f t="shared" ca="1" si="3"/>
        <v>22.5</v>
      </c>
      <c r="K61" s="60"/>
      <c r="L61" s="64"/>
      <c r="M61" s="26" t="str">
        <f ca="1">IF(C61=$B$7,IRR($J$4:J61,0.1)*12,"")</f>
        <v/>
      </c>
      <c r="N61" s="61" t="str">
        <f ca="1">IF(C61=$B$7,XIRR($J$4:J61,$D$4:D61,50),"")</f>
        <v/>
      </c>
      <c r="O61" s="3">
        <f t="shared" ca="1" si="8"/>
        <v>600</v>
      </c>
      <c r="P61" s="3">
        <f t="shared" ca="1" si="9"/>
        <v>57</v>
      </c>
      <c r="T61" s="36">
        <f t="shared" ca="1" si="4"/>
        <v>450</v>
      </c>
    </row>
    <row r="62" spans="1:20" ht="15" outlineLevel="1" thickBot="1" x14ac:dyDescent="0.35">
      <c r="A62" s="67"/>
      <c r="C62" s="51">
        <f t="shared" ca="1" si="0"/>
        <v>58</v>
      </c>
      <c r="D62" s="38">
        <f t="shared" ca="1" si="5"/>
        <v>46135</v>
      </c>
      <c r="E62" s="22">
        <f t="shared" ca="1" si="1"/>
        <v>-600</v>
      </c>
      <c r="F62" s="22"/>
      <c r="G62" s="39">
        <f t="shared" ca="1" si="6"/>
        <v>0</v>
      </c>
      <c r="H62" s="22">
        <f t="shared" ca="1" si="10"/>
        <v>22.5</v>
      </c>
      <c r="I62" s="31">
        <f t="shared" ca="1" si="2"/>
        <v>22.5</v>
      </c>
      <c r="J62" s="40">
        <f t="shared" ca="1" si="3"/>
        <v>22.5</v>
      </c>
      <c r="K62" s="60"/>
      <c r="L62" s="64"/>
      <c r="M62" s="26" t="str">
        <f ca="1">IF(C62=$B$7,IRR($J$4:J62,0.1)*12,"")</f>
        <v/>
      </c>
      <c r="N62" s="61" t="str">
        <f ca="1">IF(C62=$B$7,XIRR($J$4:J62,$D$4:D62,50),"")</f>
        <v/>
      </c>
      <c r="O62" s="3">
        <f t="shared" ca="1" si="8"/>
        <v>600</v>
      </c>
      <c r="P62" s="3">
        <f t="shared" ca="1" si="9"/>
        <v>58</v>
      </c>
      <c r="T62" s="36">
        <f t="shared" ca="1" si="4"/>
        <v>450</v>
      </c>
    </row>
    <row r="63" spans="1:20" ht="15" outlineLevel="1" thickBot="1" x14ac:dyDescent="0.35">
      <c r="A63" s="67"/>
      <c r="C63" s="51">
        <f t="shared" ca="1" si="0"/>
        <v>59</v>
      </c>
      <c r="D63" s="38">
        <f t="shared" ca="1" si="5"/>
        <v>46140</v>
      </c>
      <c r="E63" s="22">
        <f t="shared" ca="1" si="1"/>
        <v>-600</v>
      </c>
      <c r="F63" s="22"/>
      <c r="G63" s="39">
        <f t="shared" ca="1" si="6"/>
        <v>0</v>
      </c>
      <c r="H63" s="22">
        <f t="shared" ca="1" si="10"/>
        <v>22.5</v>
      </c>
      <c r="I63" s="31">
        <f t="shared" ca="1" si="2"/>
        <v>22.5</v>
      </c>
      <c r="J63" s="40">
        <f t="shared" ca="1" si="3"/>
        <v>22.5</v>
      </c>
      <c r="K63" s="60"/>
      <c r="L63" s="64"/>
      <c r="M63" s="26" t="str">
        <f ca="1">IF(C63=$B$7,IRR($J$4:J63,0.1)*12,"")</f>
        <v/>
      </c>
      <c r="N63" s="61" t="str">
        <f ca="1">IF(C63=$B$7,XIRR($J$4:J63,$D$4:D63,50),"")</f>
        <v/>
      </c>
      <c r="O63" s="3">
        <f t="shared" ca="1" si="8"/>
        <v>600</v>
      </c>
      <c r="P63" s="3">
        <f t="shared" ca="1" si="9"/>
        <v>59</v>
      </c>
      <c r="T63" s="36">
        <f t="shared" ca="1" si="4"/>
        <v>450</v>
      </c>
    </row>
    <row r="64" spans="1:20" ht="15" outlineLevel="1" thickBot="1" x14ac:dyDescent="0.35">
      <c r="A64" s="67"/>
      <c r="C64" s="51">
        <f t="shared" ca="1" si="0"/>
        <v>60</v>
      </c>
      <c r="D64" s="38">
        <f t="shared" ca="1" si="5"/>
        <v>46145</v>
      </c>
      <c r="E64" s="22">
        <f t="shared" ca="1" si="1"/>
        <v>-600</v>
      </c>
      <c r="F64" s="22"/>
      <c r="G64" s="39">
        <f t="shared" ca="1" si="6"/>
        <v>0</v>
      </c>
      <c r="H64" s="22">
        <f t="shared" ca="1" si="10"/>
        <v>22.5</v>
      </c>
      <c r="I64" s="31">
        <f t="shared" ca="1" si="2"/>
        <v>22.5</v>
      </c>
      <c r="J64" s="40">
        <f t="shared" ca="1" si="3"/>
        <v>22.5</v>
      </c>
      <c r="K64" s="60"/>
      <c r="L64" s="64"/>
      <c r="M64" s="26" t="str">
        <f ca="1">IF(C64=$B$7,IRR($J$4:J64,0.1)*12,"")</f>
        <v/>
      </c>
      <c r="N64" s="61" t="str">
        <f ca="1">IF(C64=$B$7,XIRR($J$4:J64,$D$4:D64,50),"")</f>
        <v/>
      </c>
      <c r="O64" s="3">
        <f t="shared" ca="1" si="8"/>
        <v>600</v>
      </c>
      <c r="P64" s="3">
        <f t="shared" ca="1" si="9"/>
        <v>60</v>
      </c>
      <c r="T64" s="36">
        <f t="shared" ca="1" si="4"/>
        <v>450</v>
      </c>
    </row>
    <row r="65" spans="1:20" ht="15" outlineLevel="1" thickBot="1" x14ac:dyDescent="0.35">
      <c r="A65" s="67"/>
      <c r="C65" s="51">
        <f t="shared" ca="1" si="0"/>
        <v>61</v>
      </c>
      <c r="D65" s="38">
        <f t="shared" ca="1" si="5"/>
        <v>46150</v>
      </c>
      <c r="E65" s="22">
        <f t="shared" ca="1" si="1"/>
        <v>-600</v>
      </c>
      <c r="F65" s="22"/>
      <c r="G65" s="39">
        <f t="shared" ca="1" si="6"/>
        <v>0</v>
      </c>
      <c r="H65" s="22">
        <f t="shared" ca="1" si="10"/>
        <v>22.5</v>
      </c>
      <c r="I65" s="64">
        <f t="shared" ca="1" si="2"/>
        <v>22.5</v>
      </c>
      <c r="J65" s="68">
        <f t="shared" ca="1" si="3"/>
        <v>22.5</v>
      </c>
      <c r="K65" s="60"/>
      <c r="L65" s="64"/>
      <c r="M65" s="26" t="str">
        <f ca="1">IF(C65=$B$7,IRR($J$4:J65,0.1)*12,"")</f>
        <v/>
      </c>
      <c r="N65" s="61" t="str">
        <f ca="1">IF(C65=$B$7,XIRR($J$4:J65,$D$4:D65,50),"")</f>
        <v/>
      </c>
      <c r="O65" s="3">
        <f t="shared" ca="1" si="8"/>
        <v>600</v>
      </c>
      <c r="P65" s="3">
        <f t="shared" ca="1" si="9"/>
        <v>61</v>
      </c>
      <c r="T65" s="36">
        <f t="shared" ca="1" si="4"/>
        <v>450</v>
      </c>
    </row>
    <row r="66" spans="1:20" ht="15" outlineLevel="1" thickBot="1" x14ac:dyDescent="0.35">
      <c r="A66" s="67"/>
      <c r="C66" s="51">
        <f t="shared" ca="1" si="0"/>
        <v>62</v>
      </c>
      <c r="D66" s="38">
        <f t="shared" ca="1" si="5"/>
        <v>46155</v>
      </c>
      <c r="E66" s="22">
        <f t="shared" ca="1" si="1"/>
        <v>-600</v>
      </c>
      <c r="F66" s="22"/>
      <c r="G66" s="39">
        <f t="shared" ca="1" si="6"/>
        <v>0</v>
      </c>
      <c r="H66" s="22">
        <f t="shared" ca="1" si="10"/>
        <v>22.5</v>
      </c>
      <c r="I66" s="64">
        <f t="shared" ca="1" si="2"/>
        <v>22.5</v>
      </c>
      <c r="J66" s="68">
        <f t="shared" ca="1" si="3"/>
        <v>22.5</v>
      </c>
      <c r="K66" s="60"/>
      <c r="L66" s="64"/>
      <c r="M66" s="26" t="str">
        <f ca="1">IF(C66=$B$7,IRR($J$4:J66,0.1)*12,"")</f>
        <v/>
      </c>
      <c r="N66" s="61" t="str">
        <f ca="1">IF(C66=$B$7,XIRR($J$4:J66,$D$4:D66,50),"")</f>
        <v/>
      </c>
      <c r="O66" s="3">
        <f t="shared" ca="1" si="8"/>
        <v>600</v>
      </c>
      <c r="P66" s="3">
        <f t="shared" ca="1" si="9"/>
        <v>62</v>
      </c>
      <c r="T66" s="36">
        <f t="shared" ca="1" si="4"/>
        <v>450</v>
      </c>
    </row>
    <row r="67" spans="1:20" ht="15" outlineLevel="1" thickBot="1" x14ac:dyDescent="0.35">
      <c r="A67" s="67"/>
      <c r="C67" s="51">
        <f t="shared" ca="1" si="0"/>
        <v>63</v>
      </c>
      <c r="D67" s="38">
        <f t="shared" ca="1" si="5"/>
        <v>46160</v>
      </c>
      <c r="E67" s="22">
        <f t="shared" ca="1" si="1"/>
        <v>-600</v>
      </c>
      <c r="F67" s="22"/>
      <c r="G67" s="39">
        <f t="shared" ca="1" si="6"/>
        <v>0</v>
      </c>
      <c r="H67" s="22">
        <f t="shared" ca="1" si="10"/>
        <v>22.5</v>
      </c>
      <c r="I67" s="64">
        <f t="shared" ca="1" si="2"/>
        <v>22.5</v>
      </c>
      <c r="J67" s="68">
        <f t="shared" ca="1" si="3"/>
        <v>22.5</v>
      </c>
      <c r="K67" s="60"/>
      <c r="L67" s="64"/>
      <c r="M67" s="26" t="str">
        <f ca="1">IF(C67=$B$7,IRR($J$4:J67,0.1)*12,"")</f>
        <v/>
      </c>
      <c r="N67" s="61" t="str">
        <f ca="1">IF(C67=$B$7,XIRR($J$4:J67,$D$4:D67,50),"")</f>
        <v/>
      </c>
      <c r="O67" s="3">
        <f t="shared" ca="1" si="8"/>
        <v>600</v>
      </c>
      <c r="P67" s="3">
        <f t="shared" ca="1" si="9"/>
        <v>63</v>
      </c>
      <c r="T67" s="36">
        <f t="shared" ca="1" si="4"/>
        <v>450</v>
      </c>
    </row>
    <row r="68" spans="1:20" ht="15" outlineLevel="1" thickBot="1" x14ac:dyDescent="0.35">
      <c r="A68" s="67"/>
      <c r="C68" s="51">
        <f t="shared" ref="C68:C77" ca="1" si="11">IF(P68&lt;=$B$7,P68,"")</f>
        <v>64</v>
      </c>
      <c r="D68" s="38">
        <f t="shared" ca="1" si="5"/>
        <v>46165</v>
      </c>
      <c r="E68" s="22">
        <f t="shared" ca="1" si="1"/>
        <v>-600</v>
      </c>
      <c r="F68" s="22"/>
      <c r="G68" s="39">
        <f t="shared" ca="1" si="6"/>
        <v>0</v>
      </c>
      <c r="H68" s="22">
        <f t="shared" ca="1" si="10"/>
        <v>22.5</v>
      </c>
      <c r="I68" s="64">
        <f t="shared" ca="1" si="2"/>
        <v>22.5</v>
      </c>
      <c r="J68" s="68">
        <f t="shared" ca="1" si="3"/>
        <v>22.5</v>
      </c>
      <c r="K68" s="60"/>
      <c r="L68" s="64"/>
      <c r="M68" s="26" t="str">
        <f ca="1">IF(C68=$B$7,IRR($J$4:J68,0.1)*12,"")</f>
        <v/>
      </c>
      <c r="N68" s="61" t="str">
        <f ca="1">IF(C68=$B$7,XIRR($J$4:J68,$D$4:D68,50),"")</f>
        <v/>
      </c>
      <c r="O68" s="3">
        <f t="shared" ca="1" si="8"/>
        <v>600</v>
      </c>
      <c r="P68" s="3">
        <f t="shared" ca="1" si="9"/>
        <v>64</v>
      </c>
      <c r="T68" s="36">
        <f t="shared" ca="1" si="4"/>
        <v>450</v>
      </c>
    </row>
    <row r="69" spans="1:20" ht="15" outlineLevel="1" thickBot="1" x14ac:dyDescent="0.35">
      <c r="A69" s="67"/>
      <c r="C69" s="51">
        <f t="shared" ca="1" si="11"/>
        <v>65</v>
      </c>
      <c r="D69" s="38">
        <f t="shared" ca="1" si="5"/>
        <v>46170</v>
      </c>
      <c r="E69" s="22">
        <f t="shared" ref="E69:E76" ca="1" si="12">IF(C69&gt;$B$7,"погашено",E68+G68)</f>
        <v>-600</v>
      </c>
      <c r="F69" s="22"/>
      <c r="G69" s="39">
        <f t="shared" ca="1" si="6"/>
        <v>0</v>
      </c>
      <c r="H69" s="22">
        <f t="shared" ca="1" si="10"/>
        <v>22.5</v>
      </c>
      <c r="I69" s="64">
        <f t="shared" ref="I69:I77" ca="1" si="13">IF(O69=0,"погашено",IFERROR(G69+H69,""))</f>
        <v>22.5</v>
      </c>
      <c r="J69" s="68">
        <f t="shared" ref="J69:J77" ca="1" si="14">IF(O69=0,"погашено",IFERROR(ROUNDDOWN(G69+H69,2),""))</f>
        <v>22.5</v>
      </c>
      <c r="K69" s="60"/>
      <c r="L69" s="64"/>
      <c r="M69" s="26" t="str">
        <f ca="1">IF(C69=$B$7,IRR($J$4:J69,0.1)*12,"")</f>
        <v/>
      </c>
      <c r="N69" s="61" t="str">
        <f ca="1">IF(C69=$B$7,XIRR($J$4:J69,$D$4:D69,50),"")</f>
        <v/>
      </c>
      <c r="O69" s="3">
        <f t="shared" ca="1" si="8"/>
        <v>600</v>
      </c>
      <c r="P69" s="3">
        <f t="shared" ca="1" si="9"/>
        <v>65</v>
      </c>
      <c r="T69" s="36">
        <f t="shared" ref="T69:T74" ca="1" si="15">IF(O69=0,"погашено",IF(B73="Да",ROUND(-$E$5*$B$13*(D69-D68),2),ROUND(-$E$5*$B$4*(D69-D68),2)))+IF(L69&gt;0,-E69*$B$4*(K69-D69),0)</f>
        <v>450</v>
      </c>
    </row>
    <row r="70" spans="1:20" ht="15" outlineLevel="1" thickBot="1" x14ac:dyDescent="0.35">
      <c r="A70" s="67"/>
      <c r="C70" s="51">
        <f t="shared" ca="1" si="11"/>
        <v>66</v>
      </c>
      <c r="D70" s="38">
        <f t="shared" ref="D70:D77" ca="1" si="16">IF(C70&gt;$B$7,"погашено",IF(I69&gt;H69,K69+$B$2,IF(C70&lt;=$B$7,D69+$B$2,"")))</f>
        <v>46175</v>
      </c>
      <c r="E70" s="22">
        <f t="shared" ca="1" si="12"/>
        <v>-600</v>
      </c>
      <c r="F70" s="22"/>
      <c r="G70" s="39">
        <f t="shared" ref="G70:G77" ca="1" si="17">IF(O70=0,"погашено",IF(L70&gt;T70,L70-H70,IF(C70=$B$7,-E70,IF(L70&gt;0,IF(L70-(-E70*$B$4*(K70-D70))&lt;0,0,L70-(-E70*$B$4*(K70-D70))),0))))</f>
        <v>0</v>
      </c>
      <c r="H70" s="22">
        <f t="shared" ca="1" si="10"/>
        <v>22.5</v>
      </c>
      <c r="I70" s="64">
        <f t="shared" ca="1" si="13"/>
        <v>22.5</v>
      </c>
      <c r="J70" s="68">
        <f t="shared" ca="1" si="14"/>
        <v>22.5</v>
      </c>
      <c r="K70" s="60"/>
      <c r="L70" s="64"/>
      <c r="M70" s="26" t="str">
        <f ca="1">IF(C70=$B$7,IRR($J$4:J70,0.1)*12,"")</f>
        <v/>
      </c>
      <c r="N70" s="61" t="str">
        <f ca="1">IF(C70=$B$7,XIRR($J$4:J70,$D$4:D70,50),"")</f>
        <v/>
      </c>
      <c r="O70" s="3">
        <f t="shared" ref="O70:O77" ca="1" si="18">IFERROR(ROUNDDOWN(-E70,0),0)</f>
        <v>600</v>
      </c>
      <c r="P70" s="3">
        <f t="shared" ca="1" si="9"/>
        <v>66</v>
      </c>
      <c r="T70" s="36">
        <f t="shared" ca="1" si="15"/>
        <v>450</v>
      </c>
    </row>
    <row r="71" spans="1:20" ht="15" outlineLevel="1" thickBot="1" x14ac:dyDescent="0.35">
      <c r="A71" s="67"/>
      <c r="C71" s="51">
        <f t="shared" ca="1" si="11"/>
        <v>67</v>
      </c>
      <c r="D71" s="38">
        <f t="shared" ca="1" si="16"/>
        <v>46180</v>
      </c>
      <c r="E71" s="22">
        <f t="shared" ca="1" si="12"/>
        <v>-600</v>
      </c>
      <c r="F71" s="22"/>
      <c r="G71" s="39">
        <f t="shared" ca="1" si="17"/>
        <v>0</v>
      </c>
      <c r="H71" s="22">
        <f t="shared" ca="1" si="10"/>
        <v>22.5</v>
      </c>
      <c r="I71" s="64">
        <f t="shared" ca="1" si="13"/>
        <v>22.5</v>
      </c>
      <c r="J71" s="68">
        <f t="shared" ca="1" si="14"/>
        <v>22.5</v>
      </c>
      <c r="K71" s="60"/>
      <c r="L71" s="64"/>
      <c r="M71" s="26" t="str">
        <f ca="1">IF(C71=$B$7,IRR($J$4:J71,0.1)*12,"")</f>
        <v/>
      </c>
      <c r="N71" s="61" t="str">
        <f ca="1">IF(C71=$B$7,XIRR($J$4:J71,$D$4:D71,50),"")</f>
        <v/>
      </c>
      <c r="O71" s="3">
        <f t="shared" ca="1" si="18"/>
        <v>600</v>
      </c>
      <c r="P71" s="3">
        <f t="shared" ref="P71:P80" ca="1" si="19">IF(G70&gt;0,P70+2,P70+1)</f>
        <v>67</v>
      </c>
      <c r="T71" s="36">
        <f t="shared" ca="1" si="15"/>
        <v>450</v>
      </c>
    </row>
    <row r="72" spans="1:20" ht="15" outlineLevel="1" thickBot="1" x14ac:dyDescent="0.35">
      <c r="A72" s="67"/>
      <c r="C72" s="51">
        <f t="shared" ca="1" si="11"/>
        <v>68</v>
      </c>
      <c r="D72" s="38">
        <f t="shared" ca="1" si="16"/>
        <v>46185</v>
      </c>
      <c r="E72" s="22">
        <f t="shared" ca="1" si="12"/>
        <v>-600</v>
      </c>
      <c r="F72" s="22"/>
      <c r="G72" s="39">
        <f t="shared" ca="1" si="17"/>
        <v>0</v>
      </c>
      <c r="H72" s="22">
        <f t="shared" ca="1" si="10"/>
        <v>22.5</v>
      </c>
      <c r="I72" s="64">
        <f t="shared" ca="1" si="13"/>
        <v>22.5</v>
      </c>
      <c r="J72" s="68">
        <f t="shared" ca="1" si="14"/>
        <v>22.5</v>
      </c>
      <c r="K72" s="60"/>
      <c r="L72" s="64"/>
      <c r="M72" s="26" t="str">
        <f ca="1">IF(C72=$B$7,IRR($J$4:J72,0.1)*12,"")</f>
        <v/>
      </c>
      <c r="N72" s="61" t="str">
        <f ca="1">IF(C72=$B$7,XIRR($J$4:J72,$D$4:D72,50),"")</f>
        <v/>
      </c>
      <c r="O72" s="3">
        <f t="shared" ca="1" si="18"/>
        <v>600</v>
      </c>
      <c r="P72" s="3">
        <f t="shared" ca="1" si="19"/>
        <v>68</v>
      </c>
      <c r="T72" s="36">
        <f t="shared" ca="1" si="15"/>
        <v>450</v>
      </c>
    </row>
    <row r="73" spans="1:20" ht="15" outlineLevel="1" thickBot="1" x14ac:dyDescent="0.35">
      <c r="A73" s="67"/>
      <c r="C73" s="51">
        <f t="shared" ca="1" si="11"/>
        <v>69</v>
      </c>
      <c r="D73" s="38">
        <f t="shared" ca="1" si="16"/>
        <v>46190</v>
      </c>
      <c r="E73" s="22">
        <f t="shared" ca="1" si="12"/>
        <v>-600</v>
      </c>
      <c r="F73" s="22"/>
      <c r="G73" s="39">
        <f t="shared" ca="1" si="17"/>
        <v>0</v>
      </c>
      <c r="H73" s="22">
        <f t="shared" ca="1" si="10"/>
        <v>22.5</v>
      </c>
      <c r="I73" s="64">
        <f t="shared" ca="1" si="13"/>
        <v>22.5</v>
      </c>
      <c r="J73" s="68">
        <f t="shared" ca="1" si="14"/>
        <v>22.5</v>
      </c>
      <c r="K73" s="60"/>
      <c r="L73" s="64"/>
      <c r="M73" s="26" t="str">
        <f ca="1">IF(C73=$B$7,IRR($J$4:J73,0.1)*12,"")</f>
        <v/>
      </c>
      <c r="N73" s="61" t="str">
        <f ca="1">IF(C73=$B$7,XIRR($J$4:J73,$D$4:D73,50),"")</f>
        <v/>
      </c>
      <c r="O73" s="3">
        <f t="shared" ca="1" si="18"/>
        <v>600</v>
      </c>
      <c r="P73" s="3">
        <f t="shared" ca="1" si="19"/>
        <v>69</v>
      </c>
      <c r="T73" s="36">
        <f t="shared" ca="1" si="15"/>
        <v>450</v>
      </c>
    </row>
    <row r="74" spans="1:20" ht="15" outlineLevel="1" thickBot="1" x14ac:dyDescent="0.35">
      <c r="A74" s="67"/>
      <c r="C74" s="51">
        <f t="shared" ca="1" si="11"/>
        <v>70</v>
      </c>
      <c r="D74" s="38">
        <f t="shared" ca="1" si="16"/>
        <v>46195</v>
      </c>
      <c r="E74" s="22">
        <f t="shared" ca="1" si="12"/>
        <v>-600</v>
      </c>
      <c r="F74" s="22"/>
      <c r="G74" s="39">
        <f t="shared" ca="1" si="17"/>
        <v>0</v>
      </c>
      <c r="H74" s="22">
        <f t="shared" ca="1" si="10"/>
        <v>22.5</v>
      </c>
      <c r="I74" s="64">
        <f t="shared" ca="1" si="13"/>
        <v>22.5</v>
      </c>
      <c r="J74" s="68">
        <f t="shared" ca="1" si="14"/>
        <v>22.5</v>
      </c>
      <c r="K74" s="60"/>
      <c r="L74" s="64"/>
      <c r="M74" s="26" t="str">
        <f ca="1">IF(C74=$B$7,IRR($J$4:J74,0.1)*12,"")</f>
        <v/>
      </c>
      <c r="N74" s="61" t="str">
        <f ca="1">IF(C74=$B$7,XIRR($J$4:J74,$D$4:D74,50),"")</f>
        <v/>
      </c>
      <c r="O74" s="3">
        <f t="shared" ca="1" si="18"/>
        <v>600</v>
      </c>
      <c r="P74" s="3">
        <f t="shared" ca="1" si="19"/>
        <v>70</v>
      </c>
      <c r="T74" s="36">
        <f t="shared" ca="1" si="15"/>
        <v>450</v>
      </c>
    </row>
    <row r="75" spans="1:20" ht="15" outlineLevel="1" thickBot="1" x14ac:dyDescent="0.35">
      <c r="A75" s="67"/>
      <c r="C75" s="51">
        <f t="shared" ca="1" si="11"/>
        <v>71</v>
      </c>
      <c r="D75" s="38">
        <f t="shared" ca="1" si="16"/>
        <v>46200</v>
      </c>
      <c r="E75" s="22">
        <f t="shared" ca="1" si="12"/>
        <v>-600</v>
      </c>
      <c r="F75" s="22"/>
      <c r="G75" s="39">
        <f t="shared" ca="1" si="17"/>
        <v>0</v>
      </c>
      <c r="H75" s="22">
        <f t="shared" ca="1" si="10"/>
        <v>22.5</v>
      </c>
      <c r="I75" s="64">
        <f t="shared" ca="1" si="13"/>
        <v>22.5</v>
      </c>
      <c r="J75" s="68">
        <f t="shared" ca="1" si="14"/>
        <v>22.5</v>
      </c>
      <c r="K75" s="60"/>
      <c r="L75" s="64"/>
      <c r="M75" s="26" t="str">
        <f ca="1">IF(C75=$B$7,IRR($J$4:J75,0.1)*12,"")</f>
        <v/>
      </c>
      <c r="N75" s="61" t="str">
        <f ca="1">IF(C75=$B$7,XIRR($J$4:J75,$D$4:D75,50),"")</f>
        <v/>
      </c>
      <c r="O75" s="3">
        <f t="shared" ca="1" si="18"/>
        <v>600</v>
      </c>
      <c r="P75" s="3">
        <f t="shared" ca="1" si="19"/>
        <v>71</v>
      </c>
      <c r="T75" s="36">
        <f ca="1">IF(O75=0,"погашено",IF(B80="Да",ROUND(-$E$5*$B$13*(D75-D74),2),ROUND(-$E$5*$B$4*(D75-D74),2)))+IF(L75&gt;0,-E75*$B$4*(K75-D75),0)</f>
        <v>450</v>
      </c>
    </row>
    <row r="76" spans="1:20" ht="15" outlineLevel="1" thickBot="1" x14ac:dyDescent="0.35">
      <c r="A76" s="67"/>
      <c r="C76" s="51">
        <f t="shared" ca="1" si="11"/>
        <v>72</v>
      </c>
      <c r="D76" s="38">
        <f t="shared" ca="1" si="16"/>
        <v>46205</v>
      </c>
      <c r="E76" s="22">
        <f t="shared" ca="1" si="12"/>
        <v>-600</v>
      </c>
      <c r="F76" s="22"/>
      <c r="G76" s="39">
        <f t="shared" ca="1" si="17"/>
        <v>0</v>
      </c>
      <c r="H76" s="22">
        <f t="shared" ca="1" si="10"/>
        <v>22.5</v>
      </c>
      <c r="I76" s="64">
        <f t="shared" ca="1" si="13"/>
        <v>22.5</v>
      </c>
      <c r="J76" s="68">
        <f t="shared" ca="1" si="14"/>
        <v>22.5</v>
      </c>
      <c r="K76" s="60"/>
      <c r="L76" s="64"/>
      <c r="M76" s="26" t="str">
        <f ca="1">IF(C76=$B$7,IRR($J$4:J76,0.1)*12,"")</f>
        <v/>
      </c>
      <c r="N76" s="61" t="str">
        <f ca="1">IF(C76=$B$7,XIRR($J$4:J76,$D$4:D76,50),"")</f>
        <v/>
      </c>
      <c r="O76" s="3">
        <f t="shared" ca="1" si="18"/>
        <v>600</v>
      </c>
      <c r="P76" s="3">
        <f t="shared" ca="1" si="19"/>
        <v>72</v>
      </c>
      <c r="T76" s="36">
        <f ca="1">IF(O76=0,"погашено",IF(B81="Да",ROUND(-$E$5*$B$13*(D76-D75),2),ROUND(-$E$5*$B$4*(D76-D75),2)))+IF(L76&gt;0,-E76*$B$4*(K76-D76),0)</f>
        <v>450</v>
      </c>
    </row>
    <row r="77" spans="1:20" ht="15" outlineLevel="1" thickBot="1" x14ac:dyDescent="0.35">
      <c r="A77" s="67"/>
      <c r="C77" s="51">
        <f t="shared" ca="1" si="11"/>
        <v>73</v>
      </c>
      <c r="D77" s="38">
        <f t="shared" ca="1" si="16"/>
        <v>46210</v>
      </c>
      <c r="E77" s="22">
        <f ca="1">IF(C77&gt;$B$7,"погашено",E76+G76)</f>
        <v>-600</v>
      </c>
      <c r="F77" s="69"/>
      <c r="G77" s="39">
        <f t="shared" ca="1" si="17"/>
        <v>600</v>
      </c>
      <c r="H77" s="22">
        <f t="shared" ca="1" si="10"/>
        <v>22.5</v>
      </c>
      <c r="I77" s="64">
        <f t="shared" ca="1" si="13"/>
        <v>622.5</v>
      </c>
      <c r="J77" s="68">
        <f t="shared" ca="1" si="14"/>
        <v>622.5</v>
      </c>
      <c r="K77" s="60"/>
      <c r="L77" s="64"/>
      <c r="M77" s="26">
        <f ca="1">IF(C77=$B$7,IRR($J$4:J77,0.1)*12,"")</f>
        <v>0.58355586680925509</v>
      </c>
      <c r="N77" s="61">
        <f ca="1">IF(C77=$B$7,XIRR($J$4:J77,$D$4:D77,50),"")</f>
        <v>32.389313541352749</v>
      </c>
      <c r="O77" s="3">
        <f t="shared" ca="1" si="18"/>
        <v>600</v>
      </c>
      <c r="P77" s="3">
        <f t="shared" ca="1" si="19"/>
        <v>73</v>
      </c>
      <c r="T77" s="36">
        <f ca="1">IF(O77=0,"погашено",IF(B82="Да",ROUND(-$E$5*$B$13*(D77-D76),2),ROUND(-$E$5*$B$4*(D77-D76),2)))+IF(L77&gt;0,-E77*$B$4*(K77-D77),0)</f>
        <v>450</v>
      </c>
    </row>
    <row r="78" spans="1:20" ht="15" thickBot="1" x14ac:dyDescent="0.35">
      <c r="A78" s="166" t="s">
        <v>40</v>
      </c>
      <c r="B78" s="167"/>
      <c r="C78" s="168"/>
      <c r="D78" s="70">
        <f ca="1">MAX(D4:D77)</f>
        <v>46210</v>
      </c>
      <c r="E78" s="71"/>
      <c r="F78" s="71"/>
      <c r="G78" s="72">
        <f ca="1">SUM(G4:G77)</f>
        <v>600</v>
      </c>
      <c r="H78" s="73">
        <f ca="1">SUM(H4:H77)</f>
        <v>1782</v>
      </c>
      <c r="I78" s="74">
        <f ca="1">SUM(I4:I77)</f>
        <v>1782</v>
      </c>
      <c r="J78" s="74">
        <f ca="1">SUM(J4:J77)</f>
        <v>1782</v>
      </c>
      <c r="K78" s="74"/>
      <c r="L78" s="169" t="s">
        <v>41</v>
      </c>
      <c r="M78" s="170"/>
      <c r="N78" s="75">
        <f ca="1">G78+H78</f>
        <v>2382</v>
      </c>
      <c r="P78" s="3">
        <f t="shared" ca="1" si="19"/>
        <v>75</v>
      </c>
    </row>
    <row r="79" spans="1:20" x14ac:dyDescent="0.3">
      <c r="I79" s="76"/>
      <c r="J79" s="7"/>
      <c r="K79" s="7"/>
      <c r="L79" s="7"/>
      <c r="N79" s="7"/>
      <c r="P79" s="3">
        <f t="shared" ca="1" si="19"/>
        <v>77</v>
      </c>
    </row>
    <row r="80" spans="1:20" x14ac:dyDescent="0.3">
      <c r="I80" s="7"/>
      <c r="P80" s="3">
        <f t="shared" ca="1" si="19"/>
        <v>78</v>
      </c>
    </row>
  </sheetData>
  <mergeCells count="4">
    <mergeCell ref="A1:B1"/>
    <mergeCell ref="D1:I2"/>
    <mergeCell ref="A78:C78"/>
    <mergeCell ref="L78:M78"/>
  </mergeCells>
  <conditionalFormatting sqref="B10">
    <cfRule type="expression" dxfId="2" priority="1">
      <formula>$B$16="+"</formula>
    </cfRule>
  </conditionalFormatting>
  <dataValidations count="6">
    <dataValidation type="list" allowBlank="1" showInputMessage="1" showErrorMessage="1" sqref="B9" xr:uid="{00000000-0002-0000-0200-000000000000}">
      <formula1>$O$3:$O$4</formula1>
    </dataValidation>
    <dataValidation type="whole" allowBlank="1" showInputMessage="1" showErrorMessage="1" sqref="B3" xr:uid="{00000000-0002-0000-0200-000001000000}">
      <formula1>200</formula1>
      <formula2>50000</formula2>
    </dataValidation>
    <dataValidation type="whole" operator="notEqual" showInputMessage="1" showErrorMessage="1" errorTitle="Неверная сумма" error="Внеочердной платеж не может ровняться платежу по графику!" promptTitle="Внимание!" prompt="Если сумма меньше платежа по графику, то считается, что вноистся в дополнение к платежу по графику, если больше - то вместо" sqref="L5:L77" xr:uid="{00000000-0002-0000-0200-000002000000}">
      <formula1>T5</formula1>
    </dataValidation>
    <dataValidation type="decimal" operator="equal" allowBlank="1" showInputMessage="1" showErrorMessage="1" promptTitle="Внимание!" prompt="Этот калькулятор не считает внеочередные платежи в первом льготном периоде" sqref="K4:L4" xr:uid="{00000000-0002-0000-0200-000003000000}">
      <formula1>9999111888888880000</formula1>
    </dataValidation>
    <dataValidation type="decimal" allowBlank="1" showInputMessage="1" showErrorMessage="1" errorTitle="Ошибка" error="Нельзя указывать дату не этого периода" promptTitle="Внимание!" prompt="Если дата не указана, то считает что платеж внесен в дату платежа" sqref="K5" xr:uid="{00000000-0002-0000-0200-000004000000}">
      <formula1>D5+1</formula1>
      <formula2>D6-1</formula2>
    </dataValidation>
    <dataValidation type="whole" allowBlank="1" showInputMessage="1" showErrorMessage="1" errorTitle="Ошибка!" error="Нельзя указывать дату не этого периода" promptTitle="Внимание!" prompt="Если дата не указана, то считает что платеж внесен в дату платежа" sqref="K6:K77" xr:uid="{00000000-0002-0000-0200-000005000000}">
      <formula1>D6+1</formula1>
      <formula2>D7-1</formula2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W80"/>
  <sheetViews>
    <sheetView topLeftCell="A61" zoomScale="85" zoomScaleNormal="85" workbookViewId="0">
      <selection activeCell="D7" sqref="D7"/>
    </sheetView>
  </sheetViews>
  <sheetFormatPr defaultColWidth="8.77734375" defaultRowHeight="14.4" x14ac:dyDescent="0.3"/>
  <cols>
    <col min="1" max="1" width="1.88671875" style="107" customWidth="1"/>
    <col min="2" max="2" width="10" style="1" bestFit="1" customWidth="1"/>
    <col min="3" max="3" width="25.77734375" style="1" customWidth="1"/>
    <col min="4" max="4" width="11.33203125" style="1" customWidth="1"/>
    <col min="5" max="5" width="20.6640625" style="1" customWidth="1"/>
    <col min="6" max="6" width="19" style="1" bestFit="1" customWidth="1"/>
    <col min="7" max="7" width="13" style="1" customWidth="1"/>
    <col min="8" max="8" width="13.109375" style="1" customWidth="1"/>
    <col min="9" max="10" width="10.109375" style="1" customWidth="1"/>
    <col min="11" max="11" width="12.109375" style="1" customWidth="1"/>
    <col min="12" max="12" width="8.77734375" style="1"/>
    <col min="13" max="13" width="11.44140625" style="1" customWidth="1"/>
    <col min="14" max="14" width="13.44140625" style="1" customWidth="1"/>
    <col min="15" max="17" width="8.77734375" style="1"/>
    <col min="18" max="18" width="10.77734375" style="1" customWidth="1"/>
    <col min="19" max="19" width="13" style="1" customWidth="1"/>
    <col min="20" max="20" width="12.6640625" style="1" customWidth="1"/>
    <col min="21" max="21" width="9.77734375" style="1" hidden="1" customWidth="1"/>
    <col min="22" max="22" width="11.77734375" style="1" hidden="1" customWidth="1"/>
    <col min="23" max="23" width="8.77734375" style="1" hidden="1" customWidth="1"/>
    <col min="24" max="16384" width="8.77734375" style="1"/>
  </cols>
  <sheetData>
    <row r="1" spans="2:22" ht="15" customHeight="1" thickBot="1" x14ac:dyDescent="0.35">
      <c r="B1" s="183" t="s">
        <v>42</v>
      </c>
      <c r="C1" s="185" t="s">
        <v>43</v>
      </c>
      <c r="D1" s="185" t="s">
        <v>44</v>
      </c>
      <c r="E1" s="182" t="s">
        <v>45</v>
      </c>
      <c r="F1" s="186" t="s">
        <v>46</v>
      </c>
      <c r="G1" s="187"/>
      <c r="H1" s="187"/>
      <c r="I1" s="187"/>
      <c r="J1" s="187"/>
      <c r="K1" s="187"/>
      <c r="L1" s="187"/>
      <c r="M1" s="187"/>
      <c r="N1" s="187"/>
      <c r="O1" s="187"/>
      <c r="P1" s="187"/>
      <c r="Q1" s="187"/>
      <c r="R1" s="188"/>
      <c r="S1" s="182" t="s">
        <v>47</v>
      </c>
      <c r="T1" s="171" t="s">
        <v>48</v>
      </c>
      <c r="U1" s="80"/>
    </row>
    <row r="2" spans="2:22" ht="41.55" customHeight="1" thickBot="1" x14ac:dyDescent="0.35">
      <c r="B2" s="184"/>
      <c r="C2" s="174"/>
      <c r="D2" s="174"/>
      <c r="E2" s="176"/>
      <c r="F2" s="173" t="s">
        <v>49</v>
      </c>
      <c r="G2" s="175" t="s">
        <v>50</v>
      </c>
      <c r="H2" s="177" t="s">
        <v>51</v>
      </c>
      <c r="I2" s="178"/>
      <c r="J2" s="178"/>
      <c r="K2" s="178"/>
      <c r="L2" s="178"/>
      <c r="M2" s="178"/>
      <c r="N2" s="178"/>
      <c r="O2" s="178"/>
      <c r="P2" s="178"/>
      <c r="Q2" s="178"/>
      <c r="R2" s="179"/>
      <c r="S2" s="176"/>
      <c r="T2" s="172"/>
      <c r="U2" s="80"/>
    </row>
    <row r="3" spans="2:22" ht="41.55" customHeight="1" thickBot="1" x14ac:dyDescent="0.35">
      <c r="B3" s="184"/>
      <c r="C3" s="174"/>
      <c r="D3" s="174"/>
      <c r="E3" s="176"/>
      <c r="F3" s="174"/>
      <c r="G3" s="176"/>
      <c r="H3" s="175" t="s">
        <v>52</v>
      </c>
      <c r="I3" s="180"/>
      <c r="J3" s="180"/>
      <c r="K3" s="181"/>
      <c r="L3" s="177" t="s">
        <v>53</v>
      </c>
      <c r="M3" s="179"/>
      <c r="N3" s="177" t="s">
        <v>54</v>
      </c>
      <c r="O3" s="178"/>
      <c r="P3" s="178"/>
      <c r="Q3" s="178"/>
      <c r="R3" s="179"/>
      <c r="S3" s="176"/>
      <c r="T3" s="172"/>
      <c r="U3" s="80"/>
    </row>
    <row r="4" spans="2:22" ht="55.2" customHeight="1" thickBot="1" x14ac:dyDescent="0.35">
      <c r="B4" s="184"/>
      <c r="C4" s="174"/>
      <c r="D4" s="174"/>
      <c r="E4" s="176"/>
      <c r="F4" s="174"/>
      <c r="G4" s="176"/>
      <c r="H4" s="77" t="s">
        <v>55</v>
      </c>
      <c r="I4" s="78" t="s">
        <v>56</v>
      </c>
      <c r="J4" s="79" t="s">
        <v>57</v>
      </c>
      <c r="K4" s="83" t="s">
        <v>58</v>
      </c>
      <c r="L4" s="82" t="s">
        <v>59</v>
      </c>
      <c r="M4" s="81" t="s">
        <v>60</v>
      </c>
      <c r="N4" s="81" t="s">
        <v>61</v>
      </c>
      <c r="O4" s="81" t="s">
        <v>62</v>
      </c>
      <c r="P4" s="81" t="s">
        <v>63</v>
      </c>
      <c r="Q4" s="81" t="s">
        <v>64</v>
      </c>
      <c r="R4" s="81" t="s">
        <v>65</v>
      </c>
      <c r="S4" s="176"/>
      <c r="T4" s="172"/>
      <c r="U4" s="80"/>
    </row>
    <row r="5" spans="2:22" ht="17.55" customHeight="1" thickBot="1" x14ac:dyDescent="0.35">
      <c r="B5" s="84">
        <v>1</v>
      </c>
      <c r="C5" s="85">
        <v>2</v>
      </c>
      <c r="D5" s="86">
        <v>3</v>
      </c>
      <c r="E5" s="86">
        <v>4</v>
      </c>
      <c r="F5" s="86">
        <v>5</v>
      </c>
      <c r="G5" s="86">
        <v>6</v>
      </c>
      <c r="H5" s="85">
        <v>7</v>
      </c>
      <c r="I5" s="85">
        <v>8</v>
      </c>
      <c r="J5" s="86">
        <v>9</v>
      </c>
      <c r="K5" s="86">
        <v>10</v>
      </c>
      <c r="L5" s="86">
        <v>11</v>
      </c>
      <c r="M5" s="86">
        <v>12</v>
      </c>
      <c r="N5" s="86">
        <v>13</v>
      </c>
      <c r="O5" s="86">
        <v>14</v>
      </c>
      <c r="P5" s="86">
        <v>15</v>
      </c>
      <c r="Q5" s="85">
        <v>16</v>
      </c>
      <c r="R5" s="85">
        <v>17</v>
      </c>
      <c r="S5" s="85">
        <v>18</v>
      </c>
      <c r="T5" s="87">
        <v>19</v>
      </c>
      <c r="U5" s="88"/>
    </row>
    <row r="6" spans="2:22" ht="15" customHeight="1" x14ac:dyDescent="0.3">
      <c r="B6" s="89">
        <f>IF(U6&gt;(Калькулятор_1!$B$7+2),"Скрыть",IF(U6=Калькулятор_1!$B$7+2,"Усього",Калькулятор_1!C4))</f>
        <v>0</v>
      </c>
      <c r="C6" s="90">
        <f ca="1">IF(U6&gt;(Калькулятор_1!$B$7+2),"Скрыть",IF(U6=Калькулятор_1!$B$7+2,"Х",Калькулятор_1!D4))</f>
        <v>45846</v>
      </c>
      <c r="D6" s="91" t="s">
        <v>66</v>
      </c>
      <c r="E6" s="91">
        <f>IF(U6&gt;(Калькулятор_1!$B$7+1),"Скрыть",IF(U6=Калькулятор_1!$B$7+1,"!!!",-F6+K6))</f>
        <v>-600</v>
      </c>
      <c r="F6" s="109">
        <f>Калькулятор_1!B3</f>
        <v>600</v>
      </c>
      <c r="G6" s="91" t="s">
        <v>66</v>
      </c>
      <c r="H6" s="91">
        <f>IF(U6&gt;(Калькулятор_1!$B$7+2),"Скрыть",IF(U6=Калькулятор_1!$B$7+2,0,IF(U6&lt;=Калькулятор_1!$B$7,0,0)))</f>
        <v>0</v>
      </c>
      <c r="I6" s="91">
        <f>IF(U6&gt;(Калькулятор_1!$B$7+2),"Скрыть",IF(U6=Калькулятор_1!$B$7+2,0,IF(U6&lt;=Калькулятор_1!$B$7,0,0)))</f>
        <v>0</v>
      </c>
      <c r="J6" s="92">
        <f>IF(U6&gt;(Калькулятор_1!$B$7+2),"Скрыть",IF(U6=Калькулятор_1!$B$7+2,0,IF(U6&lt;=Калькулятор_1!$B$7,0,0)))</f>
        <v>0</v>
      </c>
      <c r="K6" s="91">
        <f>Калькулятор_1!H4</f>
        <v>0</v>
      </c>
      <c r="L6" s="93">
        <f>IF(U6&gt;(Калькулятор_1!$B$7+2),"Скрыть",IF(U6=Калькулятор_1!$B$7+2,0,IF(U6&lt;=Калькулятор_1!$B$7,0,0)))</f>
        <v>0</v>
      </c>
      <c r="M6" s="91">
        <f>IF(U6&gt;(Калькулятор_1!$B$7+2),"Скрыть",IF(U6=Калькулятор_1!$B$7+2,0,IF(U6&lt;=Калькулятор_1!$B$7,0,0)))</f>
        <v>0</v>
      </c>
      <c r="N6" s="91">
        <f>IF(U6&gt;(Калькулятор_1!$B$7+2),"Скрыть",IF(U6=Калькулятор_1!$B$7+2,0,IF(U6&lt;=Калькулятор_1!$B$7,0,0)))</f>
        <v>0</v>
      </c>
      <c r="O6" s="91">
        <f>IF(U6&gt;(Калькулятор_1!$B$7+2),"Скрыть",IF(U6=Калькулятор_1!$B$7+2,0,IF(U6&lt;=Калькулятор_1!$B$7,0,0)))</f>
        <v>0</v>
      </c>
      <c r="P6" s="91">
        <f>IF(U6&gt;(Калькулятор_1!$B$7+2),"Скрыть",IF(U6=Калькулятор_1!$B$7+2,0,IF(U6&lt;=Калькулятор_1!$B$7,0,0)))</f>
        <v>0</v>
      </c>
      <c r="Q6" s="91">
        <f>IF(U6&gt;(Калькулятор_1!$B$7+2),"Скрыть",IF(U6=Калькулятор_1!$B$7+2,0,IF(U6&lt;=Калькулятор_1!$B$7,0,0)))</f>
        <v>0</v>
      </c>
      <c r="R6" s="91">
        <f>IF(U6&gt;(Калькулятор_1!$B$7+2),"Скрыть",IF(U6=Калькулятор_1!$B$7+2,0,IF(U6&lt;=Калькулятор_1!$B$7,0,0)))</f>
        <v>0</v>
      </c>
      <c r="S6" s="91" t="str">
        <f>IF(U6&gt;(Калькулятор_1!$B$7+2),"Скрыть",IF(U6=Калькулятор_1!$B$7+2,"Ы","Х"))</f>
        <v>Х</v>
      </c>
      <c r="T6" s="94" t="str">
        <f>IF(U6&gt;(Калькулятор_1!$B$7+2),"Скрыть",IF(U6=Калькулятор_1!$B$7+2,G6+F6+K6,"Х"))</f>
        <v>Х</v>
      </c>
      <c r="U6" s="95">
        <v>1</v>
      </c>
      <c r="V6" s="96">
        <f>Калькулятор_1!E4</f>
        <v>-600</v>
      </c>
    </row>
    <row r="7" spans="2:22" ht="15" customHeight="1" x14ac:dyDescent="0.3">
      <c r="B7" s="97">
        <f>IF(U7&gt;(Калькулятор_1!$B$7+2),"Скрыть",IF(U7=Калькулятор_1!$B$7+2,"Усього",Калькулятор_1!C5))</f>
        <v>1</v>
      </c>
      <c r="C7" s="98">
        <f ca="1">IF(U7&gt;(Калькулятор_1!$B$7+2),"Скрыть",IF(U7=Калькулятор_1!$B$7+2,"Х",Калькулятор_1!D5))</f>
        <v>45850</v>
      </c>
      <c r="D7" s="99">
        <f ca="1">IF(U7&gt;(Калькулятор_1!$B$7+2),"Скрыть",IF(U7=Калькулятор_1!$B$7+2,"Усього",IFERROR(C7-C6+1,"")))</f>
        <v>5</v>
      </c>
      <c r="E7" s="100">
        <f ca="1">IF(U7&gt;(Калькулятор_1!$B$7+2),"Скрыть",IF(U7=Калькулятор_1!$B$7+2,SUM(E6),Калькулятор_1!I5))</f>
        <v>90.72</v>
      </c>
      <c r="F7" s="100">
        <f ca="1">IF(U7&gt;(Калькулятор_1!$B$7+2),"Скрыть",IF(U7=Калькулятор_1!$B$7+2,"Х",Калькулятор_1!G5))</f>
        <v>0</v>
      </c>
      <c r="G7" s="100">
        <f ca="1">IF(U7&gt;(Калькулятор_1!$B$7+1),"Скрыть",IF(U7=Калькулятор_1!$B$7+1,"Х",Калькулятор_1!H5))</f>
        <v>90.72</v>
      </c>
      <c r="H7" s="101">
        <f>IF(U7&gt;(Калькулятор_1!$B$7+2),"Скрыть",IF(U7=Калькулятор_1!$B$7+2,0,IF(U7&lt;=Калькулятор_1!$B$7,0,0)))</f>
        <v>0</v>
      </c>
      <c r="I7" s="101">
        <f>IF(U7&gt;(Калькулятор_1!$B$7+2),"Скрыть",IF(U7=Калькулятор_1!$B$7+2,0,IF(U7&lt;Калькулятор_1!$B$7,0,0)))</f>
        <v>0</v>
      </c>
      <c r="J7" s="102">
        <f>IF(U7&gt;(Калькулятор_1!$B$7+2),"Скрыть",IF(U7=Калькулятор_1!$B$7+2,0,IF(U7&lt;=Калькулятор_1!$B$7,0,0)))</f>
        <v>0</v>
      </c>
      <c r="K7" s="100">
        <f>IF(U7&gt;(Калькулятор_1!$B$7+2),"Скрыть",IF(U7=Калькулятор_1!$B$7+2,SUM($K$6:K6),IF(U7&lt;=Калькулятор_1!$B$7,0,0)))</f>
        <v>0</v>
      </c>
      <c r="L7" s="103">
        <f>IF(U7&gt;(Калькулятор_1!$B$7+2),"Скрыть",IF(U7=Калькулятор_1!$B$7+2,0,IF(U7&lt;=Калькулятор_1!$B$7,0,0)))</f>
        <v>0</v>
      </c>
      <c r="M7" s="101">
        <f>IF(U7&gt;(Калькулятор_1!$B$7+2),"Скрыть",IF(U7=Калькулятор_1!$B$7+2,0,IF(U7&lt;=Калькулятор_1!$B$7,0,0)))</f>
        <v>0</v>
      </c>
      <c r="N7" s="101">
        <f>IF(U7&gt;(Калькулятор_1!$B$7+2),"Скрыть",IF(U7=Калькулятор_1!$B$7+2,0,IF(U7&lt;=Калькулятор_1!$B$7,0,0)))</f>
        <v>0</v>
      </c>
      <c r="O7" s="101">
        <f>IF(U7&gt;(Калькулятор_1!$B$7+2),"Скрыть",IF(U7=Калькулятор_1!$B$7+2,0,IF(U7&lt;=Калькулятор_1!$B$7,0,0)))</f>
        <v>0</v>
      </c>
      <c r="P7" s="101">
        <f>IF(U7&gt;(Калькулятор_1!$B$7+2),"Скрыть",IF(U7=Калькулятор_1!$B$7+2,0,IF(U7&lt;=Калькулятор_1!$B$7,0,0)))</f>
        <v>0</v>
      </c>
      <c r="Q7" s="101">
        <f>IF(U7&gt;(Калькулятор_1!$B$7+2),"Скрыть",IF(U7=Калькулятор_1!$B$7+2,0,IF(U7&lt;=Калькулятор_1!$B$7,0,0)))</f>
        <v>0</v>
      </c>
      <c r="R7" s="101">
        <f>IF(U7&gt;(Калькулятор_1!$B$7+2),"Скрыть",IF(U7=Калькулятор_1!$B$7+2,0,IF(U7&lt;=Калькулятор_1!$B$7,0,0)))</f>
        <v>0</v>
      </c>
      <c r="S7" s="104" t="str">
        <f>IF(U7&gt;(Калькулятор_1!$B$7+2),"Скрыть",IF(U7=Калькулятор_1!$B$7+2,XIRR($E$6:E6,$C$6:C6,50),"Х"))</f>
        <v>Х</v>
      </c>
      <c r="T7" s="105" t="str">
        <f>IF(U7&gt;(Калькулятор_1!$B$7+2),"Скрыть",IF(U7=Калькулятор_1!$B$7+2,G7+F7+K7,"Х"))</f>
        <v>Х</v>
      </c>
      <c r="U7" s="95">
        <v>2</v>
      </c>
      <c r="V7" s="96">
        <f>Калькулятор_1!E5</f>
        <v>-600</v>
      </c>
    </row>
    <row r="8" spans="2:22" ht="15.6" x14ac:dyDescent="0.3">
      <c r="B8" s="97">
        <f ca="1">IF(U8&gt;(Калькулятор_1!$B$7+2),"Скрыть",IF(U8=Калькулятор_1!$B$7+2,"Усього",Калькулятор_1!C6))</f>
        <v>2</v>
      </c>
      <c r="C8" s="98">
        <f ca="1">IF(U8&gt;(Калькулятор_1!$B$7+2),"Скрыть",IF(U8=Калькулятор_1!$B$7+2,"Х",Калькулятор_1!D6))</f>
        <v>45855</v>
      </c>
      <c r="D8" s="99">
        <f ca="1">IF(U8&gt;(Калькулятор_1!$B$7+2),"Скрыть",IF(U8=Калькулятор_1!$B$7+2,"Усього",IFERROR(C8-C7,"")))</f>
        <v>5</v>
      </c>
      <c r="E8" s="100">
        <f ca="1">IF(U8&gt;(Калькулятор_1!$B$7+2),"Скрыть",IF(U8=Калькулятор_1!$B$7+2,SUM(E7),Калькулятор_1!I6))</f>
        <v>22.5</v>
      </c>
      <c r="F8" s="100">
        <f ca="1">IF(U8&gt;(Калькулятор_1!$B$7+2),"Скрыть",IF(U8=Калькулятор_1!$B$7+2,SUM(F7),Калькулятор_1!G6))</f>
        <v>0</v>
      </c>
      <c r="G8" s="100">
        <f ca="1">IF(U8&gt;(Калькулятор_1!$B$7+2),"Скрыть",IF(U8=Калькулятор_1!$B$7+2,SUM($G$6:G7),Калькулятор_1!H6))</f>
        <v>22.5</v>
      </c>
      <c r="H8" s="101">
        <f>IF(U8&gt;(Калькулятор_1!$B$7+2),"Скрыть",IF(U8=Калькулятор_1!$B$7+2,0,IF(U8&lt;=Калькулятор_1!$B$7,0,0)))</f>
        <v>0</v>
      </c>
      <c r="I8" s="101">
        <f>IF(U8&gt;(Калькулятор_1!$B$7+2),"Скрыть",IF(U8=Калькулятор_1!$B$7+2,0,IF(U8&lt;Калькулятор_1!$B$7,0,0)))</f>
        <v>0</v>
      </c>
      <c r="J8" s="102">
        <f>IF(U8&gt;(Калькулятор_1!$B$7+2),"Скрыть",IF(U8=Калькулятор_1!$B$7+2,0,IF(U8&lt;=Калькулятор_1!$B$7,0,0)))</f>
        <v>0</v>
      </c>
      <c r="K8" s="100">
        <f>IF(U8&gt;(Калькулятор_1!$B$7+2),"Скрыть",IF(U8=Калькулятор_1!$B$7+2,SUM($K$6:K7),IF(U8&lt;=Калькулятор_1!$B$7,0,0)))</f>
        <v>0</v>
      </c>
      <c r="L8" s="103">
        <f>IF(U8&gt;(Калькулятор_1!$B$7+2),"Скрыть",IF(U8=Калькулятор_1!$B$7+2,0,IF(U8&lt;=Калькулятор_1!$B$7,0,0)))</f>
        <v>0</v>
      </c>
      <c r="M8" s="101">
        <f>IF(U8&gt;(Калькулятор_1!$B$7+2),"Скрыть",IF(U8=Калькулятор_1!$B$7+2,0,IF(U8&lt;=Калькулятор_1!$B$7,0,0)))</f>
        <v>0</v>
      </c>
      <c r="N8" s="101">
        <f>IF(U8&gt;(Калькулятор_1!$B$7+2),"Скрыть",IF(U8=Калькулятор_1!$B$7+2,0,IF(U8&lt;=Калькулятор_1!$B$7,0,0)))</f>
        <v>0</v>
      </c>
      <c r="O8" s="101">
        <f>IF(U8&gt;(Калькулятор_1!$B$7+2),"Скрыть",IF(U8=Калькулятор_1!$B$7+2,0,IF(U8&lt;=Калькулятор_1!$B$7,0,0)))</f>
        <v>0</v>
      </c>
      <c r="P8" s="101">
        <f>IF(U8&gt;(Калькулятор_1!$B$7+2),"Скрыть",IF(U8=Калькулятор_1!$B$7+2,0,IF(U8&lt;=Калькулятор_1!$B$7,0,0)))</f>
        <v>0</v>
      </c>
      <c r="Q8" s="101">
        <f>IF(U8&gt;(Калькулятор_1!$B$7+2),"Скрыть",IF(U8=Калькулятор_1!$B$7+2,0,IF(U8&lt;=Калькулятор_1!$B$7,0,0)))</f>
        <v>0</v>
      </c>
      <c r="R8" s="101">
        <f>IF(U8&gt;(Калькулятор_1!$B$7+2),"Скрыть",IF(U8=Калькулятор_1!$B$7+2,0,IF(U8&lt;=Калькулятор_1!$B$7,0,0)))</f>
        <v>0</v>
      </c>
      <c r="S8" s="104" t="str">
        <f>IF(U8&gt;(Калькулятор_1!$B$7+2),"Скрыть",IF(U8=Калькулятор_1!$B$7+2,XIRR($E$6:E7,$C$6:C7,50),"Х"))</f>
        <v>Х</v>
      </c>
      <c r="T8" s="105" t="str">
        <f>IF(U8&gt;(Калькулятор_1!$B$7+2),"Скрыть",IF(U8=Калькулятор_1!$B$7+2,G8+F8+K8,"Х"))</f>
        <v>Х</v>
      </c>
      <c r="U8" s="95">
        <v>3</v>
      </c>
      <c r="V8" s="96">
        <f ca="1">Калькулятор_1!E6</f>
        <v>-600</v>
      </c>
    </row>
    <row r="9" spans="2:22" ht="15.6" x14ac:dyDescent="0.3">
      <c r="B9" s="97">
        <f ca="1">IF(U9&gt;(Калькулятор_1!$B$7+2),"Скрыть",IF(U9=Калькулятор_1!$B$7+2,"Усього",Калькулятор_1!C7))</f>
        <v>3</v>
      </c>
      <c r="C9" s="98">
        <f ca="1">IF(U9&gt;(Калькулятор_1!$B$7+2),"Скрыть",IF(U9=Калькулятор_1!$B$7+2,"Х",Калькулятор_1!D7))</f>
        <v>45860</v>
      </c>
      <c r="D9" s="99">
        <f ca="1">IF(U9&gt;(Калькулятор_1!$B$7+2),"Скрыть",IF(U9=Калькулятор_1!$B$7+2,"Усього",IFERROR(C9-C8,"")))</f>
        <v>5</v>
      </c>
      <c r="E9" s="100">
        <f ca="1">IF(U9&gt;(Калькулятор_1!$B$7+2),"Скрыть",IF(U9=Калькулятор_1!$B$7+2,SUM(E8),Калькулятор_1!I7))</f>
        <v>22.5</v>
      </c>
      <c r="F9" s="100">
        <f ca="1">IF(U9&gt;(Калькулятор_1!$B$7+2),"Скрыть",IF(U9=Калькулятор_1!$B$7+2,SUM(F8),Калькулятор_1!G7))</f>
        <v>0</v>
      </c>
      <c r="G9" s="100">
        <f ca="1">IF(U9&gt;(Калькулятор_1!$B$7+2),"Скрыть",IF(U9=Калькулятор_1!$B$7+2,SUM($G$6:G8),Калькулятор_1!H7))</f>
        <v>22.5</v>
      </c>
      <c r="H9" s="101">
        <f>IF(U9&gt;(Калькулятор_1!$B$7+2),"Скрыть",IF(U9=Калькулятор_1!$B$7+2,0,IF(U9&lt;=Калькулятор_1!$B$7,0,0)))</f>
        <v>0</v>
      </c>
      <c r="I9" s="101">
        <f>IF(U9&gt;(Калькулятор_1!$B$7+2),"Скрыть",IF(U9=Калькулятор_1!$B$7+2,0,IF(U9&lt;Калькулятор_1!$B$7,0,0)))</f>
        <v>0</v>
      </c>
      <c r="J9" s="102">
        <f>IF(U9&gt;(Калькулятор_1!$B$7+2),"Скрыть",IF(U9=Калькулятор_1!$B$7+2,0,IF(U9&lt;=Калькулятор_1!$B$7,0,0)))</f>
        <v>0</v>
      </c>
      <c r="K9" s="100">
        <f>IF(U9&gt;(Калькулятор_1!$B$7+2),"Скрыть",IF(U9=Калькулятор_1!$B$7+2,SUM($K$6:K8),IF(U9&lt;=Калькулятор_1!$B$7,0,0)))</f>
        <v>0</v>
      </c>
      <c r="L9" s="103">
        <f>IF(U9&gt;(Калькулятор_1!$B$7+2),"Скрыть",IF(U9=Калькулятор_1!$B$7+2,0,IF(U9&lt;=Калькулятор_1!$B$7,0,0)))</f>
        <v>0</v>
      </c>
      <c r="M9" s="101">
        <f>IF(U9&gt;(Калькулятор_1!$B$7+2),"Скрыть",IF(U9=Калькулятор_1!$B$7+2,0,IF(U9&lt;=Калькулятор_1!$B$7,0,0)))</f>
        <v>0</v>
      </c>
      <c r="N9" s="101">
        <f>IF(U9&gt;(Калькулятор_1!$B$7+2),"Скрыть",IF(U9=Калькулятор_1!$B$7+2,0,IF(U9&lt;=Калькулятор_1!$B$7,0,0)))</f>
        <v>0</v>
      </c>
      <c r="O9" s="101">
        <f>IF(U9&gt;(Калькулятор_1!$B$7+2),"Скрыть",IF(U9=Калькулятор_1!$B$7+2,0,IF(U9&lt;=Калькулятор_1!$B$7,0,0)))</f>
        <v>0</v>
      </c>
      <c r="P9" s="101">
        <f>IF(U9&gt;(Калькулятор_1!$B$7+2),"Скрыть",IF(U9=Калькулятор_1!$B$7+2,0,IF(U9&lt;=Калькулятор_1!$B$7,0,0)))</f>
        <v>0</v>
      </c>
      <c r="Q9" s="101">
        <f>IF(U9&gt;(Калькулятор_1!$B$7+2),"Скрыть",IF(U9=Калькулятор_1!$B$7+2,0,IF(U9&lt;=Калькулятор_1!$B$7,0,0)))</f>
        <v>0</v>
      </c>
      <c r="R9" s="101">
        <f>IF(U9&gt;(Калькулятор_1!$B$7+2),"Скрыть",IF(U9=Калькулятор_1!$B$7+2,0,IF(U9&lt;=Калькулятор_1!$B$7,0,0)))</f>
        <v>0</v>
      </c>
      <c r="S9" s="104" t="str">
        <f>IF(U9&gt;(Калькулятор_1!$B$7+2),"Скрыть",IF(U9=Калькулятор_1!$B$7+2,XIRR($E$6:E8,$C$6:C8,50),"Х"))</f>
        <v>Х</v>
      </c>
      <c r="T9" s="105" t="str">
        <f>IF(U9&gt;(Калькулятор_1!$B$7+2),"Скрыть",IF(U9=Калькулятор_1!$B$7+2,G9+F9+K9,"Х"))</f>
        <v>Х</v>
      </c>
      <c r="U9" s="95">
        <v>4</v>
      </c>
      <c r="V9" s="96">
        <f ca="1">Калькулятор_1!E7</f>
        <v>-600</v>
      </c>
    </row>
    <row r="10" spans="2:22" ht="15.6" x14ac:dyDescent="0.3">
      <c r="B10" s="97">
        <f ca="1">IF(U10&gt;(Калькулятор_1!$B$7+2),"Скрыть",IF(U10=Калькулятор_1!$B$7+2,"Усього",Калькулятор_1!C8))</f>
        <v>4</v>
      </c>
      <c r="C10" s="98">
        <f ca="1">IF(U10&gt;(Калькулятор_1!$B$7+2),"Скрыть",IF(U10=Калькулятор_1!$B$7+2,"Х",Калькулятор_1!D8))</f>
        <v>45865</v>
      </c>
      <c r="D10" s="99">
        <f ca="1">IF(U10&gt;(Калькулятор_1!$B$7+2),"Скрыть",IF(U10=Калькулятор_1!$B$7+2,"Усього",IFERROR(C10-C9,"")))</f>
        <v>5</v>
      </c>
      <c r="E10" s="100">
        <f ca="1">IF(U10&gt;(Калькулятор_1!$B$7+2),"Скрыть",IF(U10=Калькулятор_1!$B$7+2,SUM(E9),Калькулятор_1!I8))</f>
        <v>22.5</v>
      </c>
      <c r="F10" s="100">
        <f ca="1">IF(U10&gt;(Калькулятор_1!$B$7+2),"Скрыть",IF(U10=Калькулятор_1!$B$7+2,SUM(F9),Калькулятор_1!G8))</f>
        <v>0</v>
      </c>
      <c r="G10" s="100">
        <f ca="1">IF(U10&gt;(Калькулятор_1!$B$7+2),"Скрыть",IF(U10=Калькулятор_1!$B$7+2,SUM($G$6:G9),Калькулятор_1!H8))</f>
        <v>22.5</v>
      </c>
      <c r="H10" s="101">
        <f>IF(U10&gt;(Калькулятор_1!$B$7+2),"Скрыть",IF(U10=Калькулятор_1!$B$7+2,0,IF(U10&lt;=Калькулятор_1!$B$7,0,0)))</f>
        <v>0</v>
      </c>
      <c r="I10" s="101">
        <f>IF(U10&gt;(Калькулятор_1!$B$7+2),"Скрыть",IF(U10=Калькулятор_1!$B$7+2,0,IF(U10&lt;Калькулятор_1!$B$7,0,0)))</f>
        <v>0</v>
      </c>
      <c r="J10" s="102">
        <f>IF(U10&gt;(Калькулятор_1!$B$7+2),"Скрыть",IF(U10=Калькулятор_1!$B$7+2,0,IF(U10&lt;=Калькулятор_1!$B$7,0,0)))</f>
        <v>0</v>
      </c>
      <c r="K10" s="100">
        <f>IF(U10&gt;(Калькулятор_1!$B$7+2),"Скрыть",IF(U10=Калькулятор_1!$B$7+2,SUM($K$6:K9),IF(U10&lt;=Калькулятор_1!$B$7,0,0)))</f>
        <v>0</v>
      </c>
      <c r="L10" s="103">
        <f>IF(U10&gt;(Калькулятор_1!$B$7+2),"Скрыть",IF(U10=Калькулятор_1!$B$7+2,0,IF(U10&lt;=Калькулятор_1!$B$7,0,0)))</f>
        <v>0</v>
      </c>
      <c r="M10" s="101">
        <f>IF(U10&gt;(Калькулятор_1!$B$7+2),"Скрыть",IF(U10=Калькулятор_1!$B$7+2,0,IF(U10&lt;=Калькулятор_1!$B$7,0,0)))</f>
        <v>0</v>
      </c>
      <c r="N10" s="101">
        <f>IF(U10&gt;(Калькулятор_1!$B$7+2),"Скрыть",IF(U10=Калькулятор_1!$B$7+2,0,IF(U10&lt;=Калькулятор_1!$B$7,0,0)))</f>
        <v>0</v>
      </c>
      <c r="O10" s="101">
        <f>IF(U10&gt;(Калькулятор_1!$B$7+2),"Скрыть",IF(U10=Калькулятор_1!$B$7+2,0,IF(U10&lt;=Калькулятор_1!$B$7,0,0)))</f>
        <v>0</v>
      </c>
      <c r="P10" s="101">
        <f>IF(U10&gt;(Калькулятор_1!$B$7+2),"Скрыть",IF(U10=Калькулятор_1!$B$7+2,0,IF(U10&lt;=Калькулятор_1!$B$7,0,0)))</f>
        <v>0</v>
      </c>
      <c r="Q10" s="101">
        <f>IF(U10&gt;(Калькулятор_1!$B$7+2),"Скрыть",IF(U10=Калькулятор_1!$B$7+2,0,IF(U10&lt;=Калькулятор_1!$B$7,0,0)))</f>
        <v>0</v>
      </c>
      <c r="R10" s="101">
        <f>IF(U10&gt;(Калькулятор_1!$B$7+2),"Скрыть",IF(U10=Калькулятор_1!$B$7+2,0,IF(U10&lt;=Калькулятор_1!$B$7,0,0)))</f>
        <v>0</v>
      </c>
      <c r="S10" s="104" t="str">
        <f>IF(U10&gt;(Калькулятор_1!$B$7+2),"Скрыть",IF(U10=Калькулятор_1!$B$7+2,XIRR($E$6:E9,$C$6:C9,50),"Х"))</f>
        <v>Х</v>
      </c>
      <c r="T10" s="105" t="str">
        <f>IF(U10&gt;(Калькулятор_1!$B$7+2),"Скрыть",IF(U10=Калькулятор_1!$B$7+2,G10+F10+K10,"Х"))</f>
        <v>Х</v>
      </c>
      <c r="U10" s="95">
        <v>5</v>
      </c>
      <c r="V10" s="96">
        <f ca="1">Калькулятор_1!E8</f>
        <v>-600</v>
      </c>
    </row>
    <row r="11" spans="2:22" ht="15.6" x14ac:dyDescent="0.3">
      <c r="B11" s="97">
        <f ca="1">IF(U11&gt;(Калькулятор_1!$B$7+2),"Скрыть",IF(U11=Калькулятор_1!$B$7+2,"Усього",Калькулятор_1!C9))</f>
        <v>5</v>
      </c>
      <c r="C11" s="98">
        <f ca="1">IF(U11&gt;(Калькулятор_1!$B$7+2),"Скрыть",IF(U11=Калькулятор_1!$B$7+2,"Х",Калькулятор_1!D9))</f>
        <v>45870</v>
      </c>
      <c r="D11" s="99">
        <f ca="1">IF(U11&gt;(Калькулятор_1!$B$7+2),"Скрыть",IF(U11=Калькулятор_1!$B$7+2,"Усього",IFERROR(C11-C10,"")))</f>
        <v>5</v>
      </c>
      <c r="E11" s="100">
        <f ca="1">IF(U11&gt;(Калькулятор_1!$B$7+2),"Скрыть",IF(U11=Калькулятор_1!$B$7+2,SUM(E10),Калькулятор_1!I9))</f>
        <v>22.5</v>
      </c>
      <c r="F11" s="100">
        <f ca="1">IF(U11&gt;(Калькулятор_1!$B$7+2),"Скрыть",IF(U11=Калькулятор_1!$B$7+2,SUM(F10),Калькулятор_1!G9))</f>
        <v>0</v>
      </c>
      <c r="G11" s="100">
        <f ca="1">IF(U11&gt;(Калькулятор_1!$B$7+2),"Скрыть",IF(U11=Калькулятор_1!$B$7+2,SUM($G$6:G10),Калькулятор_1!H9))</f>
        <v>22.5</v>
      </c>
      <c r="H11" s="101">
        <f>IF(U11&gt;(Калькулятор_1!$B$7+2),"Скрыть",IF(U11=Калькулятор_1!$B$7+2,0,IF(U11&lt;=Калькулятор_1!$B$7,0,0)))</f>
        <v>0</v>
      </c>
      <c r="I11" s="101">
        <f>IF(U11&gt;(Калькулятор_1!$B$7+2),"Скрыть",IF(U11=Калькулятор_1!$B$7+2,0,IF(U11&lt;Калькулятор_1!$B$7,0,0)))</f>
        <v>0</v>
      </c>
      <c r="J11" s="102">
        <f>IF(U11&gt;(Калькулятор_1!$B$7+2),"Скрыть",IF(U11=Калькулятор_1!$B$7+2,0,IF(U11&lt;=Калькулятор_1!$B$7,0,0)))</f>
        <v>0</v>
      </c>
      <c r="K11" s="100">
        <f>IF(U11&gt;(Калькулятор_1!$B$7+2),"Скрыть",IF(U11=Калькулятор_1!$B$7+2,SUM($K$6:K10),IF(U11&lt;=Калькулятор_1!$B$7,0,0)))</f>
        <v>0</v>
      </c>
      <c r="L11" s="103">
        <f>IF(U11&gt;(Калькулятор_1!$B$7+2),"Скрыть",IF(U11=Калькулятор_1!$B$7+2,0,IF(U11&lt;=Калькулятор_1!$B$7,0,0)))</f>
        <v>0</v>
      </c>
      <c r="M11" s="101">
        <f>IF(U11&gt;(Калькулятор_1!$B$7+2),"Скрыть",IF(U11=Калькулятор_1!$B$7+2,0,IF(U11&lt;=Калькулятор_1!$B$7,0,0)))</f>
        <v>0</v>
      </c>
      <c r="N11" s="101">
        <f>IF(U11&gt;(Калькулятор_1!$B$7+2),"Скрыть",IF(U11=Калькулятор_1!$B$7+2,0,IF(U11&lt;=Калькулятор_1!$B$7,0,0)))</f>
        <v>0</v>
      </c>
      <c r="O11" s="101">
        <f>IF(U11&gt;(Калькулятор_1!$B$7+2),"Скрыть",IF(U11=Калькулятор_1!$B$7+2,0,IF(U11&lt;=Калькулятор_1!$B$7,0,0)))</f>
        <v>0</v>
      </c>
      <c r="P11" s="101">
        <f>IF(U11&gt;(Калькулятор_1!$B$7+2),"Скрыть",IF(U11=Калькулятор_1!$B$7+2,0,IF(U11&lt;=Калькулятор_1!$B$7,0,0)))</f>
        <v>0</v>
      </c>
      <c r="Q11" s="101">
        <f>IF(U11&gt;(Калькулятор_1!$B$7+2),"Скрыть",IF(U11=Калькулятор_1!$B$7+2,0,IF(U11&lt;=Калькулятор_1!$B$7,0,0)))</f>
        <v>0</v>
      </c>
      <c r="R11" s="101">
        <f>IF(U11&gt;(Калькулятор_1!$B$7+2),"Скрыть",IF(U11=Калькулятор_1!$B$7+2,0,IF(U11&lt;=Калькулятор_1!$B$7,0,0)))</f>
        <v>0</v>
      </c>
      <c r="S11" s="104" t="str">
        <f>IF(U11&gt;(Калькулятор_1!$B$7+2),"Скрыть",IF(U11=Калькулятор_1!$B$7+2,XIRR($E$6:E10,$C$6:C10,50),"Х"))</f>
        <v>Х</v>
      </c>
      <c r="T11" s="105" t="str">
        <f>IF(U11&gt;(Калькулятор_1!$B$7+2),"Скрыть",IF(U11=Калькулятор_1!$B$7+2,G11+F11+K11,"Х"))</f>
        <v>Х</v>
      </c>
      <c r="U11" s="95">
        <v>6</v>
      </c>
      <c r="V11" s="96">
        <f ca="1">Калькулятор_1!E9</f>
        <v>-600</v>
      </c>
    </row>
    <row r="12" spans="2:22" ht="15.6" x14ac:dyDescent="0.3">
      <c r="B12" s="97">
        <f ca="1">IF(U12&gt;(Калькулятор_1!$B$7+2),"Скрыть",IF(U12=Калькулятор_1!$B$7+2,"Усього",Калькулятор_1!C10))</f>
        <v>6</v>
      </c>
      <c r="C12" s="98">
        <f ca="1">IF(U12&gt;(Калькулятор_1!$B$7+2),"Скрыть",IF(U12=Калькулятор_1!$B$7+2,"Х",Калькулятор_1!D10))</f>
        <v>45875</v>
      </c>
      <c r="D12" s="99">
        <f ca="1">IF(U12&gt;(Калькулятор_1!$B$7+2),"Скрыть",IF(U12=Калькулятор_1!$B$7+2,"Усього",IFERROR(C12-C11,"")))</f>
        <v>5</v>
      </c>
      <c r="E12" s="100">
        <f ca="1">IF(U12&gt;(Калькулятор_1!$B$7+2),"Скрыть",IF(U12=Калькулятор_1!$B$7+2,SUM(E11),Калькулятор_1!I10))</f>
        <v>22.5</v>
      </c>
      <c r="F12" s="100">
        <f ca="1">IF(U12&gt;(Калькулятор_1!$B$7+2),"Скрыть",IF(U12=Калькулятор_1!$B$7+2,SUM(F11),Калькулятор_1!G10))</f>
        <v>0</v>
      </c>
      <c r="G12" s="100">
        <f ca="1">IF(U12&gt;(Калькулятор_1!$B$7+2),"Скрыть",IF(U12=Калькулятор_1!$B$7+2,SUM($G$6:G11),Калькулятор_1!H10))</f>
        <v>22.5</v>
      </c>
      <c r="H12" s="101">
        <f>IF(U12&gt;(Калькулятор_1!$B$7+2),"Скрыть",IF(U12=Калькулятор_1!$B$7+2,0,IF(U12&lt;=Калькулятор_1!$B$7,0,0)))</f>
        <v>0</v>
      </c>
      <c r="I12" s="101">
        <f>IF(U12&gt;(Калькулятор_1!$B$7+2),"Скрыть",IF(U12=Калькулятор_1!$B$7+2,0,IF(U12&lt;Калькулятор_1!$B$7,0,0)))</f>
        <v>0</v>
      </c>
      <c r="J12" s="102">
        <f>IF(U12&gt;(Калькулятор_1!$B$7+2),"Скрыть",IF(U12=Калькулятор_1!$B$7+2,0,IF(U12&lt;=Калькулятор_1!$B$7,0,0)))</f>
        <v>0</v>
      </c>
      <c r="K12" s="100">
        <f>IF(U12&gt;(Калькулятор_1!$B$7+2),"Скрыть",IF(U12=Калькулятор_1!$B$7+2,SUM($K$6:K11),IF(U12&lt;=Калькулятор_1!$B$7,0,0)))</f>
        <v>0</v>
      </c>
      <c r="L12" s="103">
        <f>IF(U12&gt;(Калькулятор_1!$B$7+2),"Скрыть",IF(U12=Калькулятор_1!$B$7+2,0,IF(U12&lt;=Калькулятор_1!$B$7,0,0)))</f>
        <v>0</v>
      </c>
      <c r="M12" s="101">
        <f>IF(U12&gt;(Калькулятор_1!$B$7+2),"Скрыть",IF(U12=Калькулятор_1!$B$7+2,0,IF(U12&lt;=Калькулятор_1!$B$7,0,0)))</f>
        <v>0</v>
      </c>
      <c r="N12" s="101">
        <f>IF(U12&gt;(Калькулятор_1!$B$7+2),"Скрыть",IF(U12=Калькулятор_1!$B$7+2,0,IF(U12&lt;=Калькулятор_1!$B$7,0,0)))</f>
        <v>0</v>
      </c>
      <c r="O12" s="101">
        <f>IF(U12&gt;(Калькулятор_1!$B$7+2),"Скрыть",IF(U12=Калькулятор_1!$B$7+2,0,IF(U12&lt;=Калькулятор_1!$B$7,0,0)))</f>
        <v>0</v>
      </c>
      <c r="P12" s="101">
        <f>IF(U12&gt;(Калькулятор_1!$B$7+2),"Скрыть",IF(U12=Калькулятор_1!$B$7+2,0,IF(U12&lt;=Калькулятор_1!$B$7,0,0)))</f>
        <v>0</v>
      </c>
      <c r="Q12" s="101">
        <f>IF(U12&gt;(Калькулятор_1!$B$7+2),"Скрыть",IF(U12=Калькулятор_1!$B$7+2,0,IF(U12&lt;=Калькулятор_1!$B$7,0,0)))</f>
        <v>0</v>
      </c>
      <c r="R12" s="101">
        <f>IF(U12&gt;(Калькулятор_1!$B$7+2),"Скрыть",IF(U12=Калькулятор_1!$B$7+2,0,IF(U12&lt;=Калькулятор_1!$B$7,0,0)))</f>
        <v>0</v>
      </c>
      <c r="S12" s="104" t="str">
        <f>IF(U12&gt;(Калькулятор_1!$B$7+2),"Скрыть",IF(U12=Калькулятор_1!$B$7+2,XIRR($E$6:E11,$C$6:C11,50),"Х"))</f>
        <v>Х</v>
      </c>
      <c r="T12" s="105" t="str">
        <f>IF(U12&gt;(Калькулятор_1!$B$7+2),"Скрыть",IF(U12=Калькулятор_1!$B$7+2,G12+F12+K12,"Х"))</f>
        <v>Х</v>
      </c>
      <c r="U12" s="95">
        <v>7</v>
      </c>
      <c r="V12" s="96">
        <f ca="1">Калькулятор_1!E10</f>
        <v>-600</v>
      </c>
    </row>
    <row r="13" spans="2:22" ht="15.6" x14ac:dyDescent="0.3">
      <c r="B13" s="97">
        <f ca="1">IF(U13&gt;(Калькулятор_1!$B$7+2),"Скрыть",IF(U13=Калькулятор_1!$B$7+2,"Усього",Калькулятор_1!C11))</f>
        <v>7</v>
      </c>
      <c r="C13" s="98">
        <f ca="1">IF(U13&gt;(Калькулятор_1!$B$7+2),"Скрыть",IF(U13=Калькулятор_1!$B$7+2,"Х",Калькулятор_1!D11))</f>
        <v>45880</v>
      </c>
      <c r="D13" s="99">
        <f ca="1">IF(U13&gt;(Калькулятор_1!$B$7+2),"Скрыть",IF(U13=Калькулятор_1!$B$7+2,"Усього",IFERROR(C13-C12,"")))</f>
        <v>5</v>
      </c>
      <c r="E13" s="100">
        <f ca="1">IF(U13&gt;(Калькулятор_1!$B$7+2),"Скрыть",IF(U13=Калькулятор_1!$B$7+2,SUM(E12),Калькулятор_1!I11))</f>
        <v>22.5</v>
      </c>
      <c r="F13" s="100">
        <f ca="1">IF(U13&gt;(Калькулятор_1!$B$7+2),"Скрыть",IF(U13=Калькулятор_1!$B$7+2,SUM(F12),Калькулятор_1!G11))</f>
        <v>0</v>
      </c>
      <c r="G13" s="100">
        <f ca="1">IF(U13&gt;(Калькулятор_1!$B$7+2),"Скрыть",IF(U13=Калькулятор_1!$B$7+2,SUM($G$6:G12),Калькулятор_1!H11))</f>
        <v>22.5</v>
      </c>
      <c r="H13" s="101">
        <f>IF(U13&gt;(Калькулятор_1!$B$7+2),"Скрыть",IF(U13=Калькулятор_1!$B$7+2,0,IF(U13&lt;=Калькулятор_1!$B$7,0,0)))</f>
        <v>0</v>
      </c>
      <c r="I13" s="101">
        <f>IF(U13&gt;(Калькулятор_1!$B$7+2),"Скрыть",IF(U13=Калькулятор_1!$B$7+2,0,IF(U13&lt;Калькулятор_1!$B$7,0,0)))</f>
        <v>0</v>
      </c>
      <c r="J13" s="102">
        <f>IF(U13&gt;(Калькулятор_1!$B$7+2),"Скрыть",IF(U13=Калькулятор_1!$B$7+2,0,IF(U13&lt;=Калькулятор_1!$B$7,0,0)))</f>
        <v>0</v>
      </c>
      <c r="K13" s="100">
        <f>IF(U13&gt;(Калькулятор_1!$B$7+2),"Скрыть",IF(U13=Калькулятор_1!$B$7+2,SUM($K$6:K12),IF(U13&lt;=Калькулятор_1!$B$7,0,0)))</f>
        <v>0</v>
      </c>
      <c r="L13" s="103">
        <f>IF(U13&gt;(Калькулятор_1!$B$7+2),"Скрыть",IF(U13=Калькулятор_1!$B$7+2,0,IF(U13&lt;=Калькулятор_1!$B$7,0,0)))</f>
        <v>0</v>
      </c>
      <c r="M13" s="101">
        <f>IF(U13&gt;(Калькулятор_1!$B$7+2),"Скрыть",IF(U13=Калькулятор_1!$B$7+2,0,IF(U13&lt;=Калькулятор_1!$B$7,0,0)))</f>
        <v>0</v>
      </c>
      <c r="N13" s="101">
        <f>IF(U13&gt;(Калькулятор_1!$B$7+2),"Скрыть",IF(U13=Калькулятор_1!$B$7+2,0,IF(U13&lt;=Калькулятор_1!$B$7,0,0)))</f>
        <v>0</v>
      </c>
      <c r="O13" s="101">
        <f>IF(U13&gt;(Калькулятор_1!$B$7+2),"Скрыть",IF(U13=Калькулятор_1!$B$7+2,0,IF(U13&lt;=Калькулятор_1!$B$7,0,0)))</f>
        <v>0</v>
      </c>
      <c r="P13" s="101">
        <f>IF(U13&gt;(Калькулятор_1!$B$7+2),"Скрыть",IF(U13=Калькулятор_1!$B$7+2,0,IF(U13&lt;=Калькулятор_1!$B$7,0,0)))</f>
        <v>0</v>
      </c>
      <c r="Q13" s="101">
        <f>IF(U13&gt;(Калькулятор_1!$B$7+2),"Скрыть",IF(U13=Калькулятор_1!$B$7+2,0,IF(U13&lt;=Калькулятор_1!$B$7,0,0)))</f>
        <v>0</v>
      </c>
      <c r="R13" s="101">
        <f>IF(U13&gt;(Калькулятор_1!$B$7+2),"Скрыть",IF(U13=Калькулятор_1!$B$7+2,0,IF(U13&lt;=Калькулятор_1!$B$7,0,0)))</f>
        <v>0</v>
      </c>
      <c r="S13" s="104" t="str">
        <f>IF(U13&gt;(Калькулятор_1!$B$7+2),"Скрыть",IF(U13=Калькулятор_1!$B$7+2,XIRR($E$6:E12,$C$6:C12,50),"Х"))</f>
        <v>Х</v>
      </c>
      <c r="T13" s="105" t="str">
        <f>IF(U13&gt;(Калькулятор_1!$B$7+2),"Скрыть",IF(U13=Калькулятор_1!$B$7+2,G13+F13+K13,"Х"))</f>
        <v>Х</v>
      </c>
      <c r="U13" s="95">
        <v>8</v>
      </c>
      <c r="V13" s="96">
        <f ca="1">Калькулятор_1!E11</f>
        <v>-600</v>
      </c>
    </row>
    <row r="14" spans="2:22" ht="15.6" x14ac:dyDescent="0.3">
      <c r="B14" s="97">
        <f ca="1">IF(U14&gt;(Калькулятор_1!$B$7+2),"Скрыть",IF(U14=Калькулятор_1!$B$7+2,"Усього",Калькулятор_1!C12))</f>
        <v>8</v>
      </c>
      <c r="C14" s="98">
        <f ca="1">IF(U14&gt;(Калькулятор_1!$B$7+2),"Скрыть",IF(U14=Калькулятор_1!$B$7+2,"Х",Калькулятор_1!D12))</f>
        <v>45885</v>
      </c>
      <c r="D14" s="99">
        <f ca="1">IF(U14&gt;(Калькулятор_1!$B$7+2),"Скрыть",IF(U14=Калькулятор_1!$B$7+2,"Усього",IFERROR(C14-C13,"")))</f>
        <v>5</v>
      </c>
      <c r="E14" s="100">
        <f ca="1">IF(U14&gt;(Калькулятор_1!$B$7+2),"Скрыть",IF(U14=Калькулятор_1!$B$7+2,SUM(E13),Калькулятор_1!I12))</f>
        <v>22.5</v>
      </c>
      <c r="F14" s="100">
        <f ca="1">IF(U14&gt;(Калькулятор_1!$B$7+2),"Скрыть",IF(U14=Калькулятор_1!$B$7+2,SUM(F13),Калькулятор_1!G12))</f>
        <v>0</v>
      </c>
      <c r="G14" s="100">
        <f ca="1">IF(U14&gt;(Калькулятор_1!$B$7+2),"Скрыть",IF(U14=Калькулятор_1!$B$7+2,SUM($G$6:G13),Калькулятор_1!H12))</f>
        <v>22.5</v>
      </c>
      <c r="H14" s="101">
        <f>IF(U14&gt;(Калькулятор_1!$B$7+2),"Скрыть",IF(U14=Калькулятор_1!$B$7+2,0,IF(U14&lt;=Калькулятор_1!$B$7,0,0)))</f>
        <v>0</v>
      </c>
      <c r="I14" s="101">
        <f>IF(U14&gt;(Калькулятор_1!$B$7+2),"Скрыть",IF(U14=Калькулятор_1!$B$7+2,0,IF(U14&lt;Калькулятор_1!$B$7,0,0)))</f>
        <v>0</v>
      </c>
      <c r="J14" s="102">
        <f>IF(U14&gt;(Калькулятор_1!$B$7+2),"Скрыть",IF(U14=Калькулятор_1!$B$7+2,0,IF(U14&lt;=Калькулятор_1!$B$7,0,0)))</f>
        <v>0</v>
      </c>
      <c r="K14" s="100">
        <f>IF(U14&gt;(Калькулятор_1!$B$7+2),"Скрыть",IF(U14=Калькулятор_1!$B$7+2,SUM($K$6:K13),IF(U14&lt;=Калькулятор_1!$B$7,0,0)))</f>
        <v>0</v>
      </c>
      <c r="L14" s="103">
        <f>IF(U14&gt;(Калькулятор_1!$B$7+2),"Скрыть",IF(U14=Калькулятор_1!$B$7+2,0,IF(U14&lt;=Калькулятор_1!$B$7,0,0)))</f>
        <v>0</v>
      </c>
      <c r="M14" s="101">
        <f>IF(U14&gt;(Калькулятор_1!$B$7+2),"Скрыть",IF(U14=Калькулятор_1!$B$7+2,0,IF(U14&lt;=Калькулятор_1!$B$7,0,0)))</f>
        <v>0</v>
      </c>
      <c r="N14" s="101">
        <f>IF(U14&gt;(Калькулятор_1!$B$7+2),"Скрыть",IF(U14=Калькулятор_1!$B$7+2,0,IF(U14&lt;=Калькулятор_1!$B$7,0,0)))</f>
        <v>0</v>
      </c>
      <c r="O14" s="101">
        <f>IF(U14&gt;(Калькулятор_1!$B$7+2),"Скрыть",IF(U14=Калькулятор_1!$B$7+2,0,IF(U14&lt;=Калькулятор_1!$B$7,0,0)))</f>
        <v>0</v>
      </c>
      <c r="P14" s="101">
        <f>IF(U14&gt;(Калькулятор_1!$B$7+2),"Скрыть",IF(U14=Калькулятор_1!$B$7+2,0,IF(U14&lt;=Калькулятор_1!$B$7,0,0)))</f>
        <v>0</v>
      </c>
      <c r="Q14" s="101">
        <f>IF(U14&gt;(Калькулятор_1!$B$7+2),"Скрыть",IF(U14=Калькулятор_1!$B$7+2,0,IF(U14&lt;=Калькулятор_1!$B$7,0,0)))</f>
        <v>0</v>
      </c>
      <c r="R14" s="101">
        <f>IF(U14&gt;(Калькулятор_1!$B$7+2),"Скрыть",IF(U14=Калькулятор_1!$B$7+2,0,IF(U14&lt;=Калькулятор_1!$B$7,0,0)))</f>
        <v>0</v>
      </c>
      <c r="S14" s="104" t="str">
        <f>IF(U14&gt;(Калькулятор_1!$B$7+2),"Скрыть",IF(U14=Калькулятор_1!$B$7+2,XIRR($E$6:E13,$C$6:C13,50),"Х"))</f>
        <v>Х</v>
      </c>
      <c r="T14" s="105" t="str">
        <f>IF(U14&gt;(Калькулятор_1!$B$7+2),"Скрыть",IF(U14=Калькулятор_1!$B$7+2,G14+F14+K14,"Х"))</f>
        <v>Х</v>
      </c>
      <c r="U14" s="95">
        <v>9</v>
      </c>
      <c r="V14" s="96">
        <f ca="1">Калькулятор_1!E12</f>
        <v>-600</v>
      </c>
    </row>
    <row r="15" spans="2:22" ht="15.6" x14ac:dyDescent="0.3">
      <c r="B15" s="97">
        <f ca="1">IF(U15&gt;(Калькулятор_1!$B$7+2),"Скрыть",IF(U15=Калькулятор_1!$B$7+2,"Усього",Калькулятор_1!C13))</f>
        <v>9</v>
      </c>
      <c r="C15" s="98">
        <f ca="1">IF(U15&gt;(Калькулятор_1!$B$7+2),"Скрыть",IF(U15=Калькулятор_1!$B$7+2,"Х",Калькулятор_1!D13))</f>
        <v>45890</v>
      </c>
      <c r="D15" s="99">
        <f ca="1">IF(U15&gt;(Калькулятор_1!$B$7+2),"Скрыть",IF(U15=Калькулятор_1!$B$7+2,"Усього",IFERROR(C15-C14,"")))</f>
        <v>5</v>
      </c>
      <c r="E15" s="100">
        <f ca="1">IF(U15&gt;(Калькулятор_1!$B$7+2),"Скрыть",IF(U15=Калькулятор_1!$B$7+2,SUM(E14),Калькулятор_1!I13))</f>
        <v>22.5</v>
      </c>
      <c r="F15" s="100">
        <f ca="1">IF(U15&gt;(Калькулятор_1!$B$7+2),"Скрыть",IF(U15=Калькулятор_1!$B$7+2,SUM(F14),Калькулятор_1!G13))</f>
        <v>0</v>
      </c>
      <c r="G15" s="100">
        <f ca="1">IF(U15&gt;(Калькулятор_1!$B$7+2),"Скрыть",IF(U15=Калькулятор_1!$B$7+2,SUM($G$6:G14),Калькулятор_1!H13))</f>
        <v>22.5</v>
      </c>
      <c r="H15" s="101">
        <f>IF(U15&gt;(Калькулятор_1!$B$7+2),"Скрыть",IF(U15=Калькулятор_1!$B$7+2,0,IF(U15&lt;=Калькулятор_1!$B$7,0,0)))</f>
        <v>0</v>
      </c>
      <c r="I15" s="101">
        <f>IF(U15&gt;(Калькулятор_1!$B$7+2),"Скрыть",IF(U15=Калькулятор_1!$B$7+2,0,IF(U15&lt;Калькулятор_1!$B$7,0,0)))</f>
        <v>0</v>
      </c>
      <c r="J15" s="102">
        <f>IF(U15&gt;(Калькулятор_1!$B$7+2),"Скрыть",IF(U15=Калькулятор_1!$B$7+2,0,IF(U15&lt;=Калькулятор_1!$B$7,0,0)))</f>
        <v>0</v>
      </c>
      <c r="K15" s="100">
        <f>IF(U15&gt;(Калькулятор_1!$B$7+2),"Скрыть",IF(U15=Калькулятор_1!$B$7+2,SUM($K$6:K14),IF(U15&lt;=Калькулятор_1!$B$7,0,0)))</f>
        <v>0</v>
      </c>
      <c r="L15" s="103">
        <f>IF(U15&gt;(Калькулятор_1!$B$7+2),"Скрыть",IF(U15=Калькулятор_1!$B$7+2,0,IF(U15&lt;=Калькулятор_1!$B$7,0,0)))</f>
        <v>0</v>
      </c>
      <c r="M15" s="101">
        <f>IF(U15&gt;(Калькулятор_1!$B$7+2),"Скрыть",IF(U15=Калькулятор_1!$B$7+2,0,IF(U15&lt;=Калькулятор_1!$B$7,0,0)))</f>
        <v>0</v>
      </c>
      <c r="N15" s="101">
        <f>IF(U15&gt;(Калькулятор_1!$B$7+2),"Скрыть",IF(U15=Калькулятор_1!$B$7+2,0,IF(U15&lt;=Калькулятор_1!$B$7,0,0)))</f>
        <v>0</v>
      </c>
      <c r="O15" s="101">
        <f>IF(U15&gt;(Калькулятор_1!$B$7+2),"Скрыть",IF(U15=Калькулятор_1!$B$7+2,0,IF(U15&lt;=Калькулятор_1!$B$7,0,0)))</f>
        <v>0</v>
      </c>
      <c r="P15" s="101">
        <f>IF(U15&gt;(Калькулятор_1!$B$7+2),"Скрыть",IF(U15=Калькулятор_1!$B$7+2,0,IF(U15&lt;=Калькулятор_1!$B$7,0,0)))</f>
        <v>0</v>
      </c>
      <c r="Q15" s="101">
        <f>IF(U15&gt;(Калькулятор_1!$B$7+2),"Скрыть",IF(U15=Калькулятор_1!$B$7+2,0,IF(U15&lt;=Калькулятор_1!$B$7,0,0)))</f>
        <v>0</v>
      </c>
      <c r="R15" s="101">
        <f>IF(U15&gt;(Калькулятор_1!$B$7+2),"Скрыть",IF(U15=Калькулятор_1!$B$7+2,0,IF(U15&lt;=Калькулятор_1!$B$7,0,0)))</f>
        <v>0</v>
      </c>
      <c r="S15" s="104" t="str">
        <f>IF(U15&gt;(Калькулятор_1!$B$7+2),"Скрыть",IF(U15=Калькулятор_1!$B$7+2,XIRR($E$6:E14,$C$6:C14,50),"Х"))</f>
        <v>Х</v>
      </c>
      <c r="T15" s="105" t="str">
        <f>IF(U15&gt;(Калькулятор_1!$B$7+2),"Скрыть",IF(U15=Калькулятор_1!$B$7+2,G15+F15+K15,"Х"))</f>
        <v>Х</v>
      </c>
      <c r="U15" s="95">
        <v>10</v>
      </c>
      <c r="V15" s="96">
        <f ca="1">Калькулятор_1!E13</f>
        <v>-600</v>
      </c>
    </row>
    <row r="16" spans="2:22" ht="15.6" x14ac:dyDescent="0.3">
      <c r="B16" s="97">
        <f ca="1">IF(U16&gt;(Калькулятор_1!$B$7+2),"Скрыть",IF(U16=Калькулятор_1!$B$7+2,"Усього",Калькулятор_1!C14))</f>
        <v>10</v>
      </c>
      <c r="C16" s="98">
        <f ca="1">IF(U16&gt;(Калькулятор_1!$B$7+2),"Скрыть",IF(U16=Калькулятор_1!$B$7+2,"Х",Калькулятор_1!D14))</f>
        <v>45895</v>
      </c>
      <c r="D16" s="99">
        <f ca="1">IF(U16&gt;(Калькулятор_1!$B$7+2),"Скрыть",IF(U16=Калькулятор_1!$B$7+2,"Усього",IFERROR(C16-C15,"")))</f>
        <v>5</v>
      </c>
      <c r="E16" s="100">
        <f ca="1">IF(U16&gt;(Калькулятор_1!$B$7+2),"Скрыть",IF(U16=Калькулятор_1!$B$7+2,SUM(E15),Калькулятор_1!I14))</f>
        <v>22.5</v>
      </c>
      <c r="F16" s="100">
        <f ca="1">IF(U16&gt;(Калькулятор_1!$B$7+2),"Скрыть",IF(U16=Калькулятор_1!$B$7+2,SUM(F15),Калькулятор_1!G14))</f>
        <v>0</v>
      </c>
      <c r="G16" s="100">
        <f ca="1">IF(U16&gt;(Калькулятор_1!$B$7+2),"Скрыть",IF(U16=Калькулятор_1!$B$7+2,SUM($G$6:G15),Калькулятор_1!H14))</f>
        <v>22.5</v>
      </c>
      <c r="H16" s="101">
        <f>IF(U16&gt;(Калькулятор_1!$B$7+2),"Скрыть",IF(U16=Калькулятор_1!$B$7+2,0,IF(U16&lt;=Калькулятор_1!$B$7,0,0)))</f>
        <v>0</v>
      </c>
      <c r="I16" s="101">
        <f>IF(U16&gt;(Калькулятор_1!$B$7+2),"Скрыть",IF(U16=Калькулятор_1!$B$7+2,0,IF(U16&lt;Калькулятор_1!$B$7,0,0)))</f>
        <v>0</v>
      </c>
      <c r="J16" s="102">
        <f>IF(U16&gt;(Калькулятор_1!$B$7+2),"Скрыть",IF(U16=Калькулятор_1!$B$7+2,0,IF(U16&lt;=Калькулятор_1!$B$7,0,0)))</f>
        <v>0</v>
      </c>
      <c r="K16" s="100">
        <f>IF(U16&gt;(Калькулятор_1!$B$7+2),"Скрыть",IF(U16=Калькулятор_1!$B$7+2,SUM($K$6:K15),IF(U16&lt;=Калькулятор_1!$B$7,0,0)))</f>
        <v>0</v>
      </c>
      <c r="L16" s="103">
        <f>IF(U16&gt;(Калькулятор_1!$B$7+2),"Скрыть",IF(U16=Калькулятор_1!$B$7+2,0,IF(U16&lt;=Калькулятор_1!$B$7,0,0)))</f>
        <v>0</v>
      </c>
      <c r="M16" s="101">
        <f>IF(U16&gt;(Калькулятор_1!$B$7+2),"Скрыть",IF(U16=Калькулятор_1!$B$7+2,0,IF(U16&lt;=Калькулятор_1!$B$7,0,0)))</f>
        <v>0</v>
      </c>
      <c r="N16" s="101">
        <f>IF(U16&gt;(Калькулятор_1!$B$7+2),"Скрыть",IF(U16=Калькулятор_1!$B$7+2,0,IF(U16&lt;=Калькулятор_1!$B$7,0,0)))</f>
        <v>0</v>
      </c>
      <c r="O16" s="101">
        <f>IF(U16&gt;(Калькулятор_1!$B$7+2),"Скрыть",IF(U16=Калькулятор_1!$B$7+2,0,IF(U16&lt;=Калькулятор_1!$B$7,0,0)))</f>
        <v>0</v>
      </c>
      <c r="P16" s="101">
        <f>IF(U16&gt;(Калькулятор_1!$B$7+2),"Скрыть",IF(U16=Калькулятор_1!$B$7+2,0,IF(U16&lt;=Калькулятор_1!$B$7,0,0)))</f>
        <v>0</v>
      </c>
      <c r="Q16" s="101">
        <f>IF(U16&gt;(Калькулятор_1!$B$7+2),"Скрыть",IF(U16=Калькулятор_1!$B$7+2,0,IF(U16&lt;=Калькулятор_1!$B$7,0,0)))</f>
        <v>0</v>
      </c>
      <c r="R16" s="101">
        <f>IF(U16&gt;(Калькулятор_1!$B$7+2),"Скрыть",IF(U16=Калькулятор_1!$B$7+2,0,IF(U16&lt;=Калькулятор_1!$B$7,0,0)))</f>
        <v>0</v>
      </c>
      <c r="S16" s="104" t="str">
        <f>IF(U16&gt;(Калькулятор_1!$B$7+2),"Скрыть",IF(U16=Калькулятор_1!$B$7+2,XIRR($E$6:E15,$C$6:C15,50),"Х"))</f>
        <v>Х</v>
      </c>
      <c r="T16" s="105" t="str">
        <f>IF(U16&gt;(Калькулятор_1!$B$7+2),"Скрыть",IF(U16=Калькулятор_1!$B$7+2,G16+F16+K16,"Х"))</f>
        <v>Х</v>
      </c>
      <c r="U16" s="95">
        <v>11</v>
      </c>
      <c r="V16" s="96">
        <f ca="1">Калькулятор_1!E14</f>
        <v>-600</v>
      </c>
    </row>
    <row r="17" spans="2:23" ht="15.6" x14ac:dyDescent="0.3">
      <c r="B17" s="97">
        <f ca="1">IF(U17&gt;(Калькулятор_1!$B$7+2),"Скрыть",IF(U17=Калькулятор_1!$B$7+2,"Усього",Калькулятор_1!C15))</f>
        <v>11</v>
      </c>
      <c r="C17" s="98">
        <f ca="1">IF(U17&gt;(Калькулятор_1!$B$7+2),"Скрыть",IF(U17=Калькулятор_1!$B$7+2,"Х",Калькулятор_1!D15))</f>
        <v>45900</v>
      </c>
      <c r="D17" s="99">
        <f ca="1">IF(U17&gt;(Калькулятор_1!$B$7+2),"Скрыть",IF(U17=Калькулятор_1!$B$7+2,"Усього",IFERROR(C17-C16,"")))</f>
        <v>5</v>
      </c>
      <c r="E17" s="100">
        <f ca="1">IF(U17&gt;(Калькулятор_1!$B$7+2),"Скрыть",IF(U17=Калькулятор_1!$B$7+2,SUM(E16),Калькулятор_1!I15))</f>
        <v>22.5</v>
      </c>
      <c r="F17" s="100">
        <f ca="1">IF(U17&gt;(Калькулятор_1!$B$7+2),"Скрыть",IF(U17=Калькулятор_1!$B$7+2,SUM(F16),Калькулятор_1!G15))</f>
        <v>0</v>
      </c>
      <c r="G17" s="100">
        <f ca="1">IF(U17&gt;(Калькулятор_1!$B$7+2),"Скрыть",IF(U17=Калькулятор_1!$B$7+2,SUM($G$6:G16),Калькулятор_1!H15))</f>
        <v>22.5</v>
      </c>
      <c r="H17" s="101">
        <f>IF(U17&gt;(Калькулятор_1!$B$7+2),"Скрыть",IF(U17=Калькулятор_1!$B$7+2,0,IF(U17&lt;=Калькулятор_1!$B$7,0,0)))</f>
        <v>0</v>
      </c>
      <c r="I17" s="101">
        <f>IF(U17&gt;(Калькулятор_1!$B$7+2),"Скрыть",IF(U17=Калькулятор_1!$B$7+2,0,IF(U17&lt;Калькулятор_1!$B$7,0,0)))</f>
        <v>0</v>
      </c>
      <c r="J17" s="102">
        <f>IF(U17&gt;(Калькулятор_1!$B$7+2),"Скрыть",IF(U17=Калькулятор_1!$B$7+2,0,IF(U17&lt;=Калькулятор_1!$B$7,0,0)))</f>
        <v>0</v>
      </c>
      <c r="K17" s="100">
        <f>IF(U17&gt;(Калькулятор_1!$B$7+2),"Скрыть",IF(U17=Калькулятор_1!$B$7+2,SUM($K$6:K16),IF(U17&lt;=Калькулятор_1!$B$7,0,0)))</f>
        <v>0</v>
      </c>
      <c r="L17" s="103">
        <f>IF(U17&gt;(Калькулятор_1!$B$7+2),"Скрыть",IF(U17=Калькулятор_1!$B$7+2,0,IF(U17&lt;=Калькулятор_1!$B$7,0,0)))</f>
        <v>0</v>
      </c>
      <c r="M17" s="101">
        <f>IF(U17&gt;(Калькулятор_1!$B$7+2),"Скрыть",IF(U17=Калькулятор_1!$B$7+2,0,IF(U17&lt;=Калькулятор_1!$B$7,0,0)))</f>
        <v>0</v>
      </c>
      <c r="N17" s="101">
        <f>IF(U17&gt;(Калькулятор_1!$B$7+2),"Скрыть",IF(U17=Калькулятор_1!$B$7+2,0,IF(U17&lt;=Калькулятор_1!$B$7,0,0)))</f>
        <v>0</v>
      </c>
      <c r="O17" s="101">
        <f>IF(U17&gt;(Калькулятор_1!$B$7+2),"Скрыть",IF(U17=Калькулятор_1!$B$7+2,0,IF(U17&lt;=Калькулятор_1!$B$7,0,0)))</f>
        <v>0</v>
      </c>
      <c r="P17" s="101">
        <f>IF(U17&gt;(Калькулятор_1!$B$7+2),"Скрыть",IF(U17=Калькулятор_1!$B$7+2,0,IF(U17&lt;=Калькулятор_1!$B$7,0,0)))</f>
        <v>0</v>
      </c>
      <c r="Q17" s="101">
        <f>IF(U17&gt;(Калькулятор_1!$B$7+2),"Скрыть",IF(U17=Калькулятор_1!$B$7+2,0,IF(U17&lt;=Калькулятор_1!$B$7,0,0)))</f>
        <v>0</v>
      </c>
      <c r="R17" s="101">
        <f>IF(U17&gt;(Калькулятор_1!$B$7+2),"Скрыть",IF(U17=Калькулятор_1!$B$7+2,0,IF(U17&lt;=Калькулятор_1!$B$7,0,0)))</f>
        <v>0</v>
      </c>
      <c r="S17" s="104" t="str">
        <f>IF(U17&gt;(Калькулятор_1!$B$7+2),"Скрыть",IF(U17=Калькулятор_1!$B$7+2,XIRR($E$6:E16,$C$6:C16,50),"Х"))</f>
        <v>Х</v>
      </c>
      <c r="T17" s="105" t="str">
        <f>IF(U17&gt;(Калькулятор_1!$B$7+2),"Скрыть",IF(U17=Калькулятор_1!$B$7+2,G17+F17+K17,"Х"))</f>
        <v>Х</v>
      </c>
      <c r="U17" s="95">
        <v>12</v>
      </c>
      <c r="V17" s="96">
        <f ca="1">Калькулятор_1!E15</f>
        <v>-600</v>
      </c>
    </row>
    <row r="18" spans="2:23" ht="15.6" x14ac:dyDescent="0.3">
      <c r="B18" s="97">
        <f ca="1">IF(U18&gt;(Калькулятор_1!$B$7+2),"Скрыть",IF(U18=Калькулятор_1!$B$7+2,"Усього",Калькулятор_1!C16))</f>
        <v>12</v>
      </c>
      <c r="C18" s="98">
        <f ca="1">IF(U18&gt;(Калькулятор_1!$B$7+2),"Скрыть",IF(U18=Калькулятор_1!$B$7+2,"Х",Калькулятор_1!D16))</f>
        <v>45905</v>
      </c>
      <c r="D18" s="99">
        <f ca="1">IF(U18&gt;(Калькулятор_1!$B$7+2),"Скрыть",IF(U18=Калькулятор_1!$B$7+2,"Усього",IFERROR(C18-C17,"")))</f>
        <v>5</v>
      </c>
      <c r="E18" s="100">
        <f ca="1">IF(U18&gt;(Калькулятор_1!$B$7+2),"Скрыть",IF(U18=Калькулятор_1!$B$7+2,SUM(E17),Калькулятор_1!I16))</f>
        <v>22.5</v>
      </c>
      <c r="F18" s="100">
        <f ca="1">IF(U18&gt;(Калькулятор_1!$B$7+2),"Скрыть",IF(U18=Калькулятор_1!$B$7+2,SUM(F17),Калькулятор_1!G16))</f>
        <v>0</v>
      </c>
      <c r="G18" s="100">
        <f ca="1">IF(U18&gt;(Калькулятор_1!$B$7+2),"Скрыть",IF(U18=Калькулятор_1!$B$7+2,SUM($G$6:G17),Калькулятор_1!H16))</f>
        <v>22.5</v>
      </c>
      <c r="H18" s="101">
        <f>IF(U18&gt;(Калькулятор_1!$B$7+2),"Скрыть",IF(U18=Калькулятор_1!$B$7+2,0,IF(U18&lt;=Калькулятор_1!$B$7,0,0)))</f>
        <v>0</v>
      </c>
      <c r="I18" s="101">
        <f>IF(U18&gt;(Калькулятор_1!$B$7+2),"Скрыть",IF(U18=Калькулятор_1!$B$7+2,0,IF(U18&lt;Калькулятор_1!$B$7,0,0)))</f>
        <v>0</v>
      </c>
      <c r="J18" s="102">
        <f>IF(U18&gt;(Калькулятор_1!$B$7+2),"Скрыть",IF(U18=Калькулятор_1!$B$7+2,0,IF(U18&lt;=Калькулятор_1!$B$7,0,0)))</f>
        <v>0</v>
      </c>
      <c r="K18" s="100">
        <f>IF(U18&gt;(Калькулятор_1!$B$7+2),"Скрыть",IF(U18=Калькулятор_1!$B$7+2,SUM($K$6:K17),IF(U18&lt;=Калькулятор_1!$B$7,0,0)))</f>
        <v>0</v>
      </c>
      <c r="L18" s="103">
        <f>IF(U18&gt;(Калькулятор_1!$B$7+2),"Скрыть",IF(U18=Калькулятор_1!$B$7+2,0,IF(U18&lt;=Калькулятор_1!$B$7,0,0)))</f>
        <v>0</v>
      </c>
      <c r="M18" s="101">
        <f>IF(U18&gt;(Калькулятор_1!$B$7+2),"Скрыть",IF(U18=Калькулятор_1!$B$7+2,0,IF(U18&lt;=Калькулятор_1!$B$7,0,0)))</f>
        <v>0</v>
      </c>
      <c r="N18" s="101">
        <f>IF(U18&gt;(Калькулятор_1!$B$7+2),"Скрыть",IF(U18=Калькулятор_1!$B$7+2,0,IF(U18&lt;=Калькулятор_1!$B$7,0,0)))</f>
        <v>0</v>
      </c>
      <c r="O18" s="101">
        <f>IF(U18&gt;(Калькулятор_1!$B$7+2),"Скрыть",IF(U18=Калькулятор_1!$B$7+2,0,IF(U18&lt;=Калькулятор_1!$B$7,0,0)))</f>
        <v>0</v>
      </c>
      <c r="P18" s="101">
        <f>IF(U18&gt;(Калькулятор_1!$B$7+2),"Скрыть",IF(U18=Калькулятор_1!$B$7+2,0,IF(U18&lt;=Калькулятор_1!$B$7,0,0)))</f>
        <v>0</v>
      </c>
      <c r="Q18" s="101">
        <f>IF(U18&gt;(Калькулятор_1!$B$7+2),"Скрыть",IF(U18=Калькулятор_1!$B$7+2,0,IF(U18&lt;=Калькулятор_1!$B$7,0,0)))</f>
        <v>0</v>
      </c>
      <c r="R18" s="101">
        <f>IF(U18&gt;(Калькулятор_1!$B$7+2),"Скрыть",IF(U18=Калькулятор_1!$B$7+2,0,IF(U18&lt;=Калькулятор_1!$B$7,0,0)))</f>
        <v>0</v>
      </c>
      <c r="S18" s="104" t="str">
        <f>IF(U18&gt;(Калькулятор_1!$B$7+2),"Скрыть",IF(U18=Калькулятор_1!$B$7+2,XIRR($E$6:E17,$C$6:C17,50),"Х"))</f>
        <v>Х</v>
      </c>
      <c r="T18" s="105" t="str">
        <f>IF(U18&gt;(Калькулятор_1!$B$7+2),"Скрыть",IF(U18=Калькулятор_1!$B$7+2,G18+F18+K18,"Х"))</f>
        <v>Х</v>
      </c>
      <c r="U18" s="95">
        <v>13</v>
      </c>
      <c r="V18" s="96">
        <f ca="1">Калькулятор_1!E16</f>
        <v>-600</v>
      </c>
    </row>
    <row r="19" spans="2:23" ht="15.6" x14ac:dyDescent="0.3">
      <c r="B19" s="97">
        <f ca="1">IF(U19&gt;(Калькулятор_1!$B$7+2),"Скрыть",IF(U19=Калькулятор_1!$B$7+2,"Усього",Калькулятор_1!C17))</f>
        <v>13</v>
      </c>
      <c r="C19" s="98">
        <f ca="1">IF(U19&gt;(Калькулятор_1!$B$7+2),"Скрыть",IF(U19=Калькулятор_1!$B$7+2,"Х",Калькулятор_1!D17))</f>
        <v>45910</v>
      </c>
      <c r="D19" s="99">
        <f ca="1">IF(U19&gt;(Калькулятор_1!$B$7+2),"Скрыть",IF(U19=Калькулятор_1!$B$7+2,"Усього",IFERROR(C19-C18,"")))</f>
        <v>5</v>
      </c>
      <c r="E19" s="100">
        <f ca="1">IF(U19&gt;(Калькулятор_1!$B$7+2),"Скрыть",IF(U19=Калькулятор_1!$B$7+2,SUM(E18),Калькулятор_1!I17))</f>
        <v>22.5</v>
      </c>
      <c r="F19" s="100">
        <f ca="1">IF(U19&gt;(Калькулятор_1!$B$7+2),"Скрыть",IF(U19=Калькулятор_1!$B$7+2,SUM(F18),Калькулятор_1!G17))</f>
        <v>0</v>
      </c>
      <c r="G19" s="100">
        <f ca="1">IF(U19&gt;(Калькулятор_1!$B$7+2),"Скрыть",IF(U19=Калькулятор_1!$B$7+2,SUM($G$6:G18),Калькулятор_1!H17))</f>
        <v>22.5</v>
      </c>
      <c r="H19" s="101">
        <f>IF(U19&gt;(Калькулятор_1!$B$7+2),"Скрыть",IF(U19=Калькулятор_1!$B$7+2,0,IF(U19&lt;=Калькулятор_1!$B$7,0,0)))</f>
        <v>0</v>
      </c>
      <c r="I19" s="101">
        <f>IF(U19&gt;(Калькулятор_1!$B$7+2),"Скрыть",IF(U19=Калькулятор_1!$B$7+2,0,IF(U19&lt;Калькулятор_1!$B$7,0,0)))</f>
        <v>0</v>
      </c>
      <c r="J19" s="102">
        <f>IF(U19&gt;(Калькулятор_1!$B$7+2),"Скрыть",IF(U19=Калькулятор_1!$B$7+2,0,IF(U19&lt;=Калькулятор_1!$B$7,0,0)))</f>
        <v>0</v>
      </c>
      <c r="K19" s="100">
        <f>IF(U19&gt;(Калькулятор_1!$B$7+2),"Скрыть",IF(U19=Калькулятор_1!$B$7+2,SUM($K$6:K18),IF(U19&lt;=Калькулятор_1!$B$7,0,0)))</f>
        <v>0</v>
      </c>
      <c r="L19" s="103">
        <f>IF(U19&gt;(Калькулятор_1!$B$7+2),"Скрыть",IF(U19=Калькулятор_1!$B$7+2,0,IF(U19&lt;=Калькулятор_1!$B$7,0,0)))</f>
        <v>0</v>
      </c>
      <c r="M19" s="101">
        <f>IF(U19&gt;(Калькулятор_1!$B$7+2),"Скрыть",IF(U19=Калькулятор_1!$B$7+2,0,IF(U19&lt;=Калькулятор_1!$B$7,0,0)))</f>
        <v>0</v>
      </c>
      <c r="N19" s="101">
        <f>IF(U19&gt;(Калькулятор_1!$B$7+2),"Скрыть",IF(U19=Калькулятор_1!$B$7+2,0,IF(U19&lt;=Калькулятор_1!$B$7,0,0)))</f>
        <v>0</v>
      </c>
      <c r="O19" s="101">
        <f>IF(U19&gt;(Калькулятор_1!$B$7+2),"Скрыть",IF(U19=Калькулятор_1!$B$7+2,0,IF(U19&lt;=Калькулятор_1!$B$7,0,0)))</f>
        <v>0</v>
      </c>
      <c r="P19" s="101">
        <f>IF(U19&gt;(Калькулятор_1!$B$7+2),"Скрыть",IF(U19=Калькулятор_1!$B$7+2,0,IF(U19&lt;=Калькулятор_1!$B$7,0,0)))</f>
        <v>0</v>
      </c>
      <c r="Q19" s="101">
        <f>IF(U19&gt;(Калькулятор_1!$B$7+2),"Скрыть",IF(U19=Калькулятор_1!$B$7+2,0,IF(U19&lt;=Калькулятор_1!$B$7,0,0)))</f>
        <v>0</v>
      </c>
      <c r="R19" s="101">
        <f>IF(U19&gt;(Калькулятор_1!$B$7+2),"Скрыть",IF(U19=Калькулятор_1!$B$7+2,0,IF(U19&lt;=Калькулятор_1!$B$7,0,0)))</f>
        <v>0</v>
      </c>
      <c r="S19" s="104" t="str">
        <f>IF(U19&gt;(Калькулятор_1!$B$7+2),"Скрыть",IF(U19=Калькулятор_1!$B$7+2,XIRR($E$6:E18,$C$6:C18,50),"Х"))</f>
        <v>Х</v>
      </c>
      <c r="T19" s="105" t="str">
        <f>IF(U19&gt;(Калькулятор_1!$B$7+2),"Скрыть",IF(U19=Калькулятор_1!$B$7+2,G19+F19+K19,"Х"))</f>
        <v>Х</v>
      </c>
      <c r="U19" s="95">
        <v>14</v>
      </c>
      <c r="V19" s="96">
        <f ca="1">Калькулятор_1!E17</f>
        <v>-600</v>
      </c>
    </row>
    <row r="20" spans="2:23" ht="15.6" x14ac:dyDescent="0.3">
      <c r="B20" s="97">
        <f ca="1">IF(U20&gt;(Калькулятор_1!$B$7+2),"Скрыть",IF(U20=Калькулятор_1!$B$7+2,"Усього",Калькулятор_1!C18))</f>
        <v>14</v>
      </c>
      <c r="C20" s="98">
        <f ca="1">IF(U20&gt;(Калькулятор_1!$B$7+2),"Скрыть",IF(U20=Калькулятор_1!$B$7+2,"Х",Калькулятор_1!D18))</f>
        <v>45915</v>
      </c>
      <c r="D20" s="99">
        <f ca="1">IF(U20&gt;(Калькулятор_1!$B$7+2),"Скрыть",IF(U20=Калькулятор_1!$B$7+2,"Усього",IFERROR(C20-C19,"")))</f>
        <v>5</v>
      </c>
      <c r="E20" s="100">
        <f ca="1">IF(U20&gt;(Калькулятор_1!$B$7+2),"Скрыть",IF(U20=Калькулятор_1!$B$7+2,SUM(E19),Калькулятор_1!I18))</f>
        <v>22.5</v>
      </c>
      <c r="F20" s="100">
        <f ca="1">IF(U20&gt;(Калькулятор_1!$B$7+2),"Скрыть",IF(U20=Калькулятор_1!$B$7+2,SUM(F19),Калькулятор_1!G18))</f>
        <v>0</v>
      </c>
      <c r="G20" s="100">
        <f ca="1">IF(U20&gt;(Калькулятор_1!$B$7+2),"Скрыть",IF(U20=Калькулятор_1!$B$7+2,SUM($G$6:G19),Калькулятор_1!H18))</f>
        <v>22.5</v>
      </c>
      <c r="H20" s="101">
        <f>IF(U20&gt;(Калькулятор_1!$B$7+2),"Скрыть",IF(U20=Калькулятор_1!$B$7+2,0,IF(U20&lt;=Калькулятор_1!$B$7,0,0)))</f>
        <v>0</v>
      </c>
      <c r="I20" s="101">
        <f>IF(U20&gt;(Калькулятор_1!$B$7+2),"Скрыть",IF(U20=Калькулятор_1!$B$7+2,0,IF(U20&lt;Калькулятор_1!$B$7,0,0)))</f>
        <v>0</v>
      </c>
      <c r="J20" s="102">
        <f>IF(U20&gt;(Калькулятор_1!$B$7+2),"Скрыть",IF(U20=Калькулятор_1!$B$7+2,0,IF(U20&lt;=Калькулятор_1!$B$7,0,0)))</f>
        <v>0</v>
      </c>
      <c r="K20" s="100">
        <f>IF(U20&gt;(Калькулятор_1!$B$7+2),"Скрыть",IF(U20=Калькулятор_1!$B$7+2,SUM($K$6:K19),IF(U20&lt;=Калькулятор_1!$B$7,0,0)))</f>
        <v>0</v>
      </c>
      <c r="L20" s="103">
        <f>IF(U20&gt;(Калькулятор_1!$B$7+2),"Скрыть",IF(U20=Калькулятор_1!$B$7+2,0,IF(U20&lt;=Калькулятор_1!$B$7,0,0)))</f>
        <v>0</v>
      </c>
      <c r="M20" s="101">
        <f>IF(U20&gt;(Калькулятор_1!$B$7+2),"Скрыть",IF(U20=Калькулятор_1!$B$7+2,0,IF(U20&lt;=Калькулятор_1!$B$7,0,0)))</f>
        <v>0</v>
      </c>
      <c r="N20" s="101">
        <f>IF(U20&gt;(Калькулятор_1!$B$7+2),"Скрыть",IF(U20=Калькулятор_1!$B$7+2,0,IF(U20&lt;=Калькулятор_1!$B$7,0,0)))</f>
        <v>0</v>
      </c>
      <c r="O20" s="101">
        <f>IF(U20&gt;(Калькулятор_1!$B$7+2),"Скрыть",IF(U20=Калькулятор_1!$B$7+2,0,IF(U20&lt;=Калькулятор_1!$B$7,0,0)))</f>
        <v>0</v>
      </c>
      <c r="P20" s="101">
        <f>IF(U20&gt;(Калькулятор_1!$B$7+2),"Скрыть",IF(U20=Калькулятор_1!$B$7+2,0,IF(U20&lt;=Калькулятор_1!$B$7,0,0)))</f>
        <v>0</v>
      </c>
      <c r="Q20" s="101">
        <f>IF(U20&gt;(Калькулятор_1!$B$7+2),"Скрыть",IF(U20=Калькулятор_1!$B$7+2,0,IF(U20&lt;=Калькулятор_1!$B$7,0,0)))</f>
        <v>0</v>
      </c>
      <c r="R20" s="101">
        <f>IF(U20&gt;(Калькулятор_1!$B$7+2),"Скрыть",IF(U20=Калькулятор_1!$B$7+2,0,IF(U20&lt;=Калькулятор_1!$B$7,0,0)))</f>
        <v>0</v>
      </c>
      <c r="S20" s="104" t="str">
        <f>IF(U20&gt;(Калькулятор_1!$B$7+2),"Скрыть",IF(U20=Калькулятор_1!$B$7+2,XIRR($E$6:E19,$C$6:C19,50),"Х"))</f>
        <v>Х</v>
      </c>
      <c r="T20" s="105" t="str">
        <f>IF(U20&gt;(Калькулятор_1!$B$7+2),"Скрыть",IF(U20=Калькулятор_1!$B$7+2,G20+F20+K20,"Х"))</f>
        <v>Х</v>
      </c>
      <c r="U20" s="95">
        <v>15</v>
      </c>
      <c r="V20" s="96">
        <f ca="1">Калькулятор_1!E18</f>
        <v>-600</v>
      </c>
    </row>
    <row r="21" spans="2:23" ht="15.6" x14ac:dyDescent="0.3">
      <c r="B21" s="97">
        <f ca="1">IF(U21&gt;(Калькулятор_1!$B$7+2),"Скрыть",IF(U21=Калькулятор_1!$B$7+2,"Усього",Калькулятор_1!C19))</f>
        <v>15</v>
      </c>
      <c r="C21" s="98">
        <f ca="1">IF(U21&gt;(Калькулятор_1!$B$7+2),"Скрыть",IF(U21=Калькулятор_1!$B$7+2,"Х",Калькулятор_1!D19))</f>
        <v>45920</v>
      </c>
      <c r="D21" s="99">
        <f ca="1">IF(U21&gt;(Калькулятор_1!$B$7+2),"Скрыть",IF(U21=Калькулятор_1!$B$7+2,"Усього",IFERROR(C21-C20,"")))</f>
        <v>5</v>
      </c>
      <c r="E21" s="100">
        <f ca="1">IF(U21&gt;(Калькулятор_1!$B$7+2),"Скрыть",IF(U21=Калькулятор_1!$B$7+2,SUM(E20),Калькулятор_1!I19))</f>
        <v>22.5</v>
      </c>
      <c r="F21" s="100">
        <f ca="1">IF(U21&gt;(Калькулятор_1!$B$7+2),"Скрыть",IF(U21=Калькулятор_1!$B$7+2,SUM(F20),Калькулятор_1!G19))</f>
        <v>0</v>
      </c>
      <c r="G21" s="100">
        <f ca="1">IF(U21&gt;(Калькулятор_1!$B$7+2),"Скрыть",IF(U21=Калькулятор_1!$B$7+2,SUM($G$6:G20),Калькулятор_1!H19))</f>
        <v>22.5</v>
      </c>
      <c r="H21" s="101">
        <f>IF(U21&gt;(Калькулятор_1!$B$7+2),"Скрыть",IF(U21=Калькулятор_1!$B$7+2,0,IF(U21&lt;=Калькулятор_1!$B$7,0,0)))</f>
        <v>0</v>
      </c>
      <c r="I21" s="101">
        <f>IF(U21&gt;(Калькулятор_1!$B$7+2),"Скрыть",IF(U21=Калькулятор_1!$B$7+2,0,IF(U21&lt;Калькулятор_1!$B$7,0,0)))</f>
        <v>0</v>
      </c>
      <c r="J21" s="102">
        <f>IF(U21&gt;(Калькулятор_1!$B$7+2),"Скрыть",IF(U21=Калькулятор_1!$B$7+2,0,IF(U21&lt;=Калькулятор_1!$B$7,0,0)))</f>
        <v>0</v>
      </c>
      <c r="K21" s="100">
        <f>IF(U21&gt;(Калькулятор_1!$B$7+2),"Скрыть",IF(U21=Калькулятор_1!$B$7+2,SUM($K$6:K20),IF(U21&lt;=Калькулятор_1!$B$7,0,0)))</f>
        <v>0</v>
      </c>
      <c r="L21" s="103">
        <f>IF(U21&gt;(Калькулятор_1!$B$7+2),"Скрыть",IF(U21=Калькулятор_1!$B$7+2,0,IF(U21&lt;=Калькулятор_1!$B$7,0,0)))</f>
        <v>0</v>
      </c>
      <c r="M21" s="101">
        <f>IF(U21&gt;(Калькулятор_1!$B$7+2),"Скрыть",IF(U21=Калькулятор_1!$B$7+2,0,IF(U21&lt;=Калькулятор_1!$B$7,0,0)))</f>
        <v>0</v>
      </c>
      <c r="N21" s="101">
        <f>IF(U21&gt;(Калькулятор_1!$B$7+2),"Скрыть",IF(U21=Калькулятор_1!$B$7+2,0,IF(U21&lt;=Калькулятор_1!$B$7,0,0)))</f>
        <v>0</v>
      </c>
      <c r="O21" s="101">
        <f>IF(U21&gt;(Калькулятор_1!$B$7+2),"Скрыть",IF(U21=Калькулятор_1!$B$7+2,0,IF(U21&lt;=Калькулятор_1!$B$7,0,0)))</f>
        <v>0</v>
      </c>
      <c r="P21" s="101">
        <f>IF(U21&gt;(Калькулятор_1!$B$7+2),"Скрыть",IF(U21=Калькулятор_1!$B$7+2,0,IF(U21&lt;=Калькулятор_1!$B$7,0,0)))</f>
        <v>0</v>
      </c>
      <c r="Q21" s="101">
        <f>IF(U21&gt;(Калькулятор_1!$B$7+2),"Скрыть",IF(U21=Калькулятор_1!$B$7+2,0,IF(U21&lt;=Калькулятор_1!$B$7,0,0)))</f>
        <v>0</v>
      </c>
      <c r="R21" s="101">
        <f>IF(U21&gt;(Калькулятор_1!$B$7+2),"Скрыть",IF(U21=Калькулятор_1!$B$7+2,0,IF(U21&lt;=Калькулятор_1!$B$7,0,0)))</f>
        <v>0</v>
      </c>
      <c r="S21" s="104" t="str">
        <f>IF(U21&gt;(Калькулятор_1!$B$7+2),"Скрыть",IF(U21=Калькулятор_1!$B$7+2,XIRR($E$6:E20,$C$6:C20,50),"Х"))</f>
        <v>Х</v>
      </c>
      <c r="T21" s="105" t="str">
        <f>IF(U21&gt;(Калькулятор_1!$B$7+2),"Скрыть",IF(U21=Калькулятор_1!$B$7+2,G21+F21+K21,"Х"))</f>
        <v>Х</v>
      </c>
      <c r="U21" s="95">
        <v>16</v>
      </c>
      <c r="V21" s="96">
        <f ca="1">Калькулятор_1!E19</f>
        <v>-600</v>
      </c>
    </row>
    <row r="22" spans="2:23" ht="15.6" x14ac:dyDescent="0.3">
      <c r="B22" s="97">
        <f ca="1">IF(U22&gt;(Калькулятор_1!$B$7+2),"Скрыть",IF(U22=Калькулятор_1!$B$7+2,"Усього",Калькулятор_1!C20))</f>
        <v>16</v>
      </c>
      <c r="C22" s="98">
        <f ca="1">IF(U22&gt;(Калькулятор_1!$B$7+2),"Скрыть",IF(U22=Калькулятор_1!$B$7+2,"Х",Калькулятор_1!D20))</f>
        <v>45925</v>
      </c>
      <c r="D22" s="99">
        <f ca="1">IF(U22&gt;(Калькулятор_1!$B$7+2),"Скрыть",IF(U22=Калькулятор_1!$B$7+2,"Усього",IFERROR(C22-C21,"")))</f>
        <v>5</v>
      </c>
      <c r="E22" s="100">
        <f ca="1">IF(U22&gt;(Калькулятор_1!$B$7+2),"Скрыть",IF(U22=Калькулятор_1!$B$7+2,SUM(E21),Калькулятор_1!I20))</f>
        <v>22.5</v>
      </c>
      <c r="F22" s="100">
        <f ca="1">IF(U22&gt;(Калькулятор_1!$B$7+2),"Скрыть",IF(U22=Калькулятор_1!$B$7+2,SUM(F21),Калькулятор_1!G20))</f>
        <v>0</v>
      </c>
      <c r="G22" s="100">
        <f ca="1">IF(U22&gt;(Калькулятор_1!$B$7+2),"Скрыть",IF(U22=Калькулятор_1!$B$7+2,SUM($G$6:G21),Калькулятор_1!H20))</f>
        <v>22.5</v>
      </c>
      <c r="H22" s="101">
        <f>IF(U22&gt;(Калькулятор_1!$B$7+2),"Скрыть",IF(U22=Калькулятор_1!$B$7+2,0,IF(U22&lt;=Калькулятор_1!$B$7,0,0)))</f>
        <v>0</v>
      </c>
      <c r="I22" s="101">
        <f>IF(U22&gt;(Калькулятор_1!$B$7+2),"Скрыть",IF(U22=Калькулятор_1!$B$7+2,0,IF(U22&lt;Калькулятор_1!$B$7,0,0)))</f>
        <v>0</v>
      </c>
      <c r="J22" s="102">
        <f>IF(U22&gt;(Калькулятор_1!$B$7+2),"Скрыть",IF(U22=Калькулятор_1!$B$7+2,0,IF(U22&lt;=Калькулятор_1!$B$7,0,0)))</f>
        <v>0</v>
      </c>
      <c r="K22" s="100">
        <f>IF(U22&gt;(Калькулятор_1!$B$7+2),"Скрыть",IF(U22=Калькулятор_1!$B$7+2,SUM($K$6:K21),IF(U22&lt;=Калькулятор_1!$B$7,0,0)))</f>
        <v>0</v>
      </c>
      <c r="L22" s="103">
        <f>IF(U22&gt;(Калькулятор_1!$B$7+2),"Скрыть",IF(U22=Калькулятор_1!$B$7+2,0,IF(U22&lt;=Калькулятор_1!$B$7,0,0)))</f>
        <v>0</v>
      </c>
      <c r="M22" s="101">
        <f>IF(U22&gt;(Калькулятор_1!$B$7+2),"Скрыть",IF(U22=Калькулятор_1!$B$7+2,0,IF(U22&lt;=Калькулятор_1!$B$7,0,0)))</f>
        <v>0</v>
      </c>
      <c r="N22" s="101">
        <f>IF(U22&gt;(Калькулятор_1!$B$7+2),"Скрыть",IF(U22=Калькулятор_1!$B$7+2,0,IF(U22&lt;=Калькулятор_1!$B$7,0,0)))</f>
        <v>0</v>
      </c>
      <c r="O22" s="101">
        <f>IF(U22&gt;(Калькулятор_1!$B$7+2),"Скрыть",IF(U22=Калькулятор_1!$B$7+2,0,IF(U22&lt;=Калькулятор_1!$B$7,0,0)))</f>
        <v>0</v>
      </c>
      <c r="P22" s="101">
        <f>IF(U22&gt;(Калькулятор_1!$B$7+2),"Скрыть",IF(U22=Калькулятор_1!$B$7+2,0,IF(U22&lt;=Калькулятор_1!$B$7,0,0)))</f>
        <v>0</v>
      </c>
      <c r="Q22" s="101">
        <f>IF(U22&gt;(Калькулятор_1!$B$7+2),"Скрыть",IF(U22=Калькулятор_1!$B$7+2,0,IF(U22&lt;=Калькулятор_1!$B$7,0,0)))</f>
        <v>0</v>
      </c>
      <c r="R22" s="101">
        <f>IF(U22&gt;(Калькулятор_1!$B$7+2),"Скрыть",IF(U22=Калькулятор_1!$B$7+2,0,IF(U22&lt;=Калькулятор_1!$B$7,0,0)))</f>
        <v>0</v>
      </c>
      <c r="S22" s="104" t="str">
        <f>IF(U22&gt;(Калькулятор_1!$B$7+2),"Скрыть",IF(U22=Калькулятор_1!$B$7+2,XIRR($E$6:E21,$C$6:C21,50),"Х"))</f>
        <v>Х</v>
      </c>
      <c r="T22" s="105" t="str">
        <f>IF(U22&gt;(Калькулятор_1!$B$7+2),"Скрыть",IF(U22=Калькулятор_1!$B$7+2,G22+F22+K22,"Х"))</f>
        <v>Х</v>
      </c>
      <c r="U22" s="95">
        <v>17</v>
      </c>
      <c r="V22" s="96">
        <f ca="1">Калькулятор_1!E20</f>
        <v>-600</v>
      </c>
    </row>
    <row r="23" spans="2:23" ht="15.6" x14ac:dyDescent="0.3">
      <c r="B23" s="97">
        <f ca="1">IF(U23&gt;(Калькулятор_1!$B$7+2),"Скрыть",IF(U23=Калькулятор_1!$B$7+2,"Усього",Калькулятор_1!C21))</f>
        <v>17</v>
      </c>
      <c r="C23" s="98">
        <f ca="1">IF(U23&gt;(Калькулятор_1!$B$7+2),"Скрыть",IF(U23=Калькулятор_1!$B$7+2,"Х",Калькулятор_1!D21))</f>
        <v>45930</v>
      </c>
      <c r="D23" s="99">
        <f ca="1">IF(U23&gt;(Калькулятор_1!$B$7+2),"Скрыть",IF(U23=Калькулятор_1!$B$7+2,"Усього",IFERROR(C23-C22,"")))</f>
        <v>5</v>
      </c>
      <c r="E23" s="100">
        <f ca="1">IF(U23&gt;(Калькулятор_1!$B$7+2),"Скрыть",IF(U23=Калькулятор_1!$B$7+2,SUM(E22),Калькулятор_1!I21))</f>
        <v>22.5</v>
      </c>
      <c r="F23" s="100">
        <f ca="1">IF(U23&gt;(Калькулятор_1!$B$7+2),"Скрыть",IF(U23=Калькулятор_1!$B$7+2,SUM(F22),Калькулятор_1!G21))</f>
        <v>0</v>
      </c>
      <c r="G23" s="100">
        <f ca="1">IF(U23&gt;(Калькулятор_1!$B$7+2),"Скрыть",IF(U23=Калькулятор_1!$B$7+2,SUM($G$6:G22),Калькулятор_1!H21))</f>
        <v>22.5</v>
      </c>
      <c r="H23" s="101">
        <f>IF(U23&gt;(Калькулятор_1!$B$7+2),"Скрыть",IF(U23=Калькулятор_1!$B$7+2,0,IF(U23&lt;=Калькулятор_1!$B$7,0,0)))</f>
        <v>0</v>
      </c>
      <c r="I23" s="101">
        <f>IF(U23&gt;(Калькулятор_1!$B$7+2),"Скрыть",IF(U23=Калькулятор_1!$B$7+2,0,IF(U23&lt;Калькулятор_1!$B$7,0,0)))</f>
        <v>0</v>
      </c>
      <c r="J23" s="102">
        <f>IF(U23&gt;(Калькулятор_1!$B$7+2),"Скрыть",IF(U23=Калькулятор_1!$B$7+2,0,IF(U23&lt;=Калькулятор_1!$B$7,0,0)))</f>
        <v>0</v>
      </c>
      <c r="K23" s="100">
        <f>IF(U23&gt;(Калькулятор_1!$B$7+2),"Скрыть",IF(U23=Калькулятор_1!$B$7+2,SUM($K$6:K22),IF(U23&lt;=Калькулятор_1!$B$7,0,0)))</f>
        <v>0</v>
      </c>
      <c r="L23" s="103">
        <f>IF(U23&gt;(Калькулятор_1!$B$7+2),"Скрыть",IF(U23=Калькулятор_1!$B$7+2,0,IF(U23&lt;=Калькулятор_1!$B$7,0,0)))</f>
        <v>0</v>
      </c>
      <c r="M23" s="101">
        <f>IF(U23&gt;(Калькулятор_1!$B$7+2),"Скрыть",IF(U23=Калькулятор_1!$B$7+2,0,IF(U23&lt;=Калькулятор_1!$B$7,0,0)))</f>
        <v>0</v>
      </c>
      <c r="N23" s="101">
        <f>IF(U23&gt;(Калькулятор_1!$B$7+2),"Скрыть",IF(U23=Калькулятор_1!$B$7+2,0,IF(U23&lt;=Калькулятор_1!$B$7,0,0)))</f>
        <v>0</v>
      </c>
      <c r="O23" s="101">
        <f>IF(U23&gt;(Калькулятор_1!$B$7+2),"Скрыть",IF(U23=Калькулятор_1!$B$7+2,0,IF(U23&lt;=Калькулятор_1!$B$7,0,0)))</f>
        <v>0</v>
      </c>
      <c r="P23" s="101">
        <f>IF(U23&gt;(Калькулятор_1!$B$7+2),"Скрыть",IF(U23=Калькулятор_1!$B$7+2,0,IF(U23&lt;=Калькулятор_1!$B$7,0,0)))</f>
        <v>0</v>
      </c>
      <c r="Q23" s="101">
        <f>IF(U23&gt;(Калькулятор_1!$B$7+2),"Скрыть",IF(U23=Калькулятор_1!$B$7+2,0,IF(U23&lt;=Калькулятор_1!$B$7,0,0)))</f>
        <v>0</v>
      </c>
      <c r="R23" s="101">
        <f>IF(U23&gt;(Калькулятор_1!$B$7+2),"Скрыть",IF(U23=Калькулятор_1!$B$7+2,0,IF(U23&lt;=Калькулятор_1!$B$7,0,0)))</f>
        <v>0</v>
      </c>
      <c r="S23" s="104" t="str">
        <f>IF(U23&gt;(Калькулятор_1!$B$7+2),"Скрыть",IF(U23=Калькулятор_1!$B$7+2,XIRR($E$6:E22,$C$6:C22,50),"Х"))</f>
        <v>Х</v>
      </c>
      <c r="T23" s="105" t="str">
        <f>IF(U23&gt;(Калькулятор_1!$B$7+2),"Скрыть",IF(U23=Калькулятор_1!$B$7+2,G23+F23+K23,"Х"))</f>
        <v>Х</v>
      </c>
      <c r="U23" s="95">
        <v>18</v>
      </c>
      <c r="V23" s="96">
        <f ca="1">Калькулятор_1!E21</f>
        <v>-600</v>
      </c>
    </row>
    <row r="24" spans="2:23" ht="15.6" x14ac:dyDescent="0.3">
      <c r="B24" s="97">
        <f ca="1">IF(U24&gt;(Калькулятор_1!$B$7+2),"Скрыть",IF(U24=Калькулятор_1!$B$7+2,"Усього",Калькулятор_1!C22))</f>
        <v>18</v>
      </c>
      <c r="C24" s="98">
        <f ca="1">IF(U24&gt;(Калькулятор_1!$B$7+2),"Скрыть",IF(U24=Калькулятор_1!$B$7+2,"Х",Калькулятор_1!D22))</f>
        <v>45935</v>
      </c>
      <c r="D24" s="99">
        <f ca="1">IF(U24&gt;(Калькулятор_1!$B$7+2),"Скрыть",IF(U24=Калькулятор_1!$B$7+2,"Усього",IFERROR(C24-C23,"")))</f>
        <v>5</v>
      </c>
      <c r="E24" s="100">
        <f ca="1">IF(U24&gt;(Калькулятор_1!$B$7+2),"Скрыть",IF(U24=Калькулятор_1!$B$7+2,SUM(E23),Калькулятор_1!I22))</f>
        <v>22.5</v>
      </c>
      <c r="F24" s="100">
        <f ca="1">IF(U24&gt;(Калькулятор_1!$B$7+2),"Скрыть",IF(U24=Калькулятор_1!$B$7+2,SUM(F23),Калькулятор_1!G22))</f>
        <v>0</v>
      </c>
      <c r="G24" s="100">
        <f ca="1">IF(U24&gt;(Калькулятор_1!$B$7+2),"Скрыть",IF(U24=Калькулятор_1!$B$7+2,SUM($G$6:G23),Калькулятор_1!H22))</f>
        <v>22.5</v>
      </c>
      <c r="H24" s="101">
        <f>IF(U24&gt;(Калькулятор_1!$B$7+2),"Скрыть",IF(U24=Калькулятор_1!$B$7+2,0,IF(U24&lt;=Калькулятор_1!$B$7,0,0)))</f>
        <v>0</v>
      </c>
      <c r="I24" s="101">
        <f>IF(U24&gt;(Калькулятор_1!$B$7+2),"Скрыть",IF(U24=Калькулятор_1!$B$7+2,0,IF(U24&lt;Калькулятор_1!$B$7,0,0)))</f>
        <v>0</v>
      </c>
      <c r="J24" s="102">
        <f>IF(U24&gt;(Калькулятор_1!$B$7+2),"Скрыть",IF(U24=Калькулятор_1!$B$7+2,0,IF(U24&lt;=Калькулятор_1!$B$7,0,0)))</f>
        <v>0</v>
      </c>
      <c r="K24" s="100">
        <f>IF(U24&gt;(Калькулятор_1!$B$7+2),"Скрыть",IF(U24=Калькулятор_1!$B$7+2,SUM($K$6:K23),IF(U24&lt;=Калькулятор_1!$B$7,0,0)))</f>
        <v>0</v>
      </c>
      <c r="L24" s="103">
        <f>IF(U24&gt;(Калькулятор_1!$B$7+2),"Скрыть",IF(U24=Калькулятор_1!$B$7+2,0,IF(U24&lt;=Калькулятор_1!$B$7,0,0)))</f>
        <v>0</v>
      </c>
      <c r="M24" s="101">
        <f>IF(U24&gt;(Калькулятор_1!$B$7+2),"Скрыть",IF(U24=Калькулятор_1!$B$7+2,0,IF(U24&lt;=Калькулятор_1!$B$7,0,0)))</f>
        <v>0</v>
      </c>
      <c r="N24" s="101">
        <f>IF(U24&gt;(Калькулятор_1!$B$7+2),"Скрыть",IF(U24=Калькулятор_1!$B$7+2,0,IF(U24&lt;=Калькулятор_1!$B$7,0,0)))</f>
        <v>0</v>
      </c>
      <c r="O24" s="101">
        <f>IF(U24&gt;(Калькулятор_1!$B$7+2),"Скрыть",IF(U24=Калькулятор_1!$B$7+2,0,IF(U24&lt;=Калькулятор_1!$B$7,0,0)))</f>
        <v>0</v>
      </c>
      <c r="P24" s="101">
        <f>IF(U24&gt;(Калькулятор_1!$B$7+2),"Скрыть",IF(U24=Калькулятор_1!$B$7+2,0,IF(U24&lt;=Калькулятор_1!$B$7,0,0)))</f>
        <v>0</v>
      </c>
      <c r="Q24" s="101">
        <f>IF(U24&gt;(Калькулятор_1!$B$7+2),"Скрыть",IF(U24=Калькулятор_1!$B$7+2,0,IF(U24&lt;=Калькулятор_1!$B$7,0,0)))</f>
        <v>0</v>
      </c>
      <c r="R24" s="101">
        <f>IF(U24&gt;(Калькулятор_1!$B$7+2),"Скрыть",IF(U24=Калькулятор_1!$B$7+2,0,IF(U24&lt;=Калькулятор_1!$B$7,0,0)))</f>
        <v>0</v>
      </c>
      <c r="S24" s="104" t="str">
        <f>IF(U24&gt;(Калькулятор_1!$B$7+2),"Скрыть",IF(U24=Калькулятор_1!$B$7+2,XIRR($E$6:E23,$C$6:C23,50),"Х"))</f>
        <v>Х</v>
      </c>
      <c r="T24" s="105" t="str">
        <f>IF(U24&gt;(Калькулятор_1!$B$7+2),"Скрыть",IF(U24=Калькулятор_1!$B$7+2,G24+F24+K24,"Х"))</f>
        <v>Х</v>
      </c>
      <c r="U24" s="95">
        <v>19</v>
      </c>
      <c r="V24" s="96">
        <f ca="1">Калькулятор_1!E22</f>
        <v>-600</v>
      </c>
    </row>
    <row r="25" spans="2:23" ht="15.6" x14ac:dyDescent="0.3">
      <c r="B25" s="97">
        <f ca="1">IF(U25&gt;(Калькулятор_1!$B$7+2),"Скрыть",IF(U25=Калькулятор_1!$B$7+2,"Усього",Калькулятор_1!C23))</f>
        <v>19</v>
      </c>
      <c r="C25" s="98">
        <f ca="1">IF(U25&gt;(Калькулятор_1!$B$7+2),"Скрыть",IF(U25=Калькулятор_1!$B$7+2,"Х",Калькулятор_1!D23))</f>
        <v>45940</v>
      </c>
      <c r="D25" s="99">
        <f ca="1">IF(U25&gt;(Калькулятор_1!$B$7+2),"Скрыть",IF(U25=Калькулятор_1!$B$7+2,"Усього",IFERROR(C25-C24,"")))</f>
        <v>5</v>
      </c>
      <c r="E25" s="100">
        <f ca="1">IF(U25&gt;(Калькулятор_1!$B$7+2),"Скрыть",IF(U25=Калькулятор_1!$B$7+2,SUM(E24),Калькулятор_1!I23))</f>
        <v>22.5</v>
      </c>
      <c r="F25" s="100">
        <f ca="1">IF(U25&gt;(Калькулятор_1!$B$7+2),"Скрыть",IF(U25=Калькулятор_1!$B$7+2,SUM(F24),Калькулятор_1!G23))</f>
        <v>0</v>
      </c>
      <c r="G25" s="100">
        <f ca="1">IF(U25&gt;(Калькулятор_1!$B$7+2),"Скрыть",IF(U25=Калькулятор_1!$B$7+2,SUM($G$6:G24),Калькулятор_1!H23))</f>
        <v>22.5</v>
      </c>
      <c r="H25" s="101">
        <f>IF(U25&gt;(Калькулятор_1!$B$7+2),"Скрыть",IF(U25=Калькулятор_1!$B$7+2,0,IF(U25&lt;=Калькулятор_1!$B$7,0,0)))</f>
        <v>0</v>
      </c>
      <c r="I25" s="101">
        <f>IF(U25&gt;(Калькулятор_1!$B$7+2),"Скрыть",IF(U25=Калькулятор_1!$B$7+2,0,IF(U25&lt;Калькулятор_1!$B$7,0,0)))</f>
        <v>0</v>
      </c>
      <c r="J25" s="102">
        <f>IF(U25&gt;(Калькулятор_1!$B$7+2),"Скрыть",IF(U25=Калькулятор_1!$B$7+2,0,IF(U25&lt;=Калькулятор_1!$B$7,0,0)))</f>
        <v>0</v>
      </c>
      <c r="K25" s="100">
        <f>IF(U25&gt;(Калькулятор_1!$B$7+2),"Скрыть",IF(U25=Калькулятор_1!$B$7+2,SUM($K$6:K24),IF(U25&lt;=Калькулятор_1!$B$7,0,0)))</f>
        <v>0</v>
      </c>
      <c r="L25" s="103">
        <f>IF(U25&gt;(Калькулятор_1!$B$7+2),"Скрыть",IF(U25=Калькулятор_1!$B$7+2,0,IF(U25&lt;=Калькулятор_1!$B$7,0,0)))</f>
        <v>0</v>
      </c>
      <c r="M25" s="101">
        <f>IF(U25&gt;(Калькулятор_1!$B$7+2),"Скрыть",IF(U25=Калькулятор_1!$B$7+2,0,IF(U25&lt;=Калькулятор_1!$B$7,0,0)))</f>
        <v>0</v>
      </c>
      <c r="N25" s="101">
        <f>IF(U25&gt;(Калькулятор_1!$B$7+2),"Скрыть",IF(U25=Калькулятор_1!$B$7+2,0,IF(U25&lt;=Калькулятор_1!$B$7,0,0)))</f>
        <v>0</v>
      </c>
      <c r="O25" s="101">
        <f>IF(U25&gt;(Калькулятор_1!$B$7+2),"Скрыть",IF(U25=Калькулятор_1!$B$7+2,0,IF(U25&lt;=Калькулятор_1!$B$7,0,0)))</f>
        <v>0</v>
      </c>
      <c r="P25" s="101">
        <f>IF(U25&gt;(Калькулятор_1!$B$7+2),"Скрыть",IF(U25=Калькулятор_1!$B$7+2,0,IF(U25&lt;=Калькулятор_1!$B$7,0,0)))</f>
        <v>0</v>
      </c>
      <c r="Q25" s="101">
        <f>IF(U25&gt;(Калькулятор_1!$B$7+2),"Скрыть",IF(U25=Калькулятор_1!$B$7+2,0,IF(U25&lt;=Калькулятор_1!$B$7,0,0)))</f>
        <v>0</v>
      </c>
      <c r="R25" s="101">
        <f>IF(U25&gt;(Калькулятор_1!$B$7+2),"Скрыть",IF(U25=Калькулятор_1!$B$7+2,0,IF(U25&lt;=Калькулятор_1!$B$7,0,0)))</f>
        <v>0</v>
      </c>
      <c r="S25" s="104" t="str">
        <f>IF(U25&gt;(Калькулятор_1!$B$7+2),"Скрыть",IF(U25=Калькулятор_1!$B$7+2,XIRR($E$6:E24,$C$6:C24,50),"Х"))</f>
        <v>Х</v>
      </c>
      <c r="T25" s="105" t="str">
        <f>IF(U25&gt;(Калькулятор_1!$B$7+2),"Скрыть",IF(U25=Калькулятор_1!$B$7+2,G25+F25+K25,"Х"))</f>
        <v>Х</v>
      </c>
      <c r="U25" s="95">
        <v>20</v>
      </c>
      <c r="V25" s="96">
        <f ca="1">Калькулятор_1!E23</f>
        <v>-600</v>
      </c>
    </row>
    <row r="26" spans="2:23" ht="15.6" x14ac:dyDescent="0.3">
      <c r="B26" s="97">
        <f ca="1">IF(U26&gt;(Калькулятор_1!$B$7+2),"Скрыть",IF(U26=Калькулятор_1!$B$7+2,"Усього",Калькулятор_1!C24))</f>
        <v>20</v>
      </c>
      <c r="C26" s="98">
        <f ca="1">IF(U26&gt;(Калькулятор_1!$B$7+2),"Скрыть",IF(U26=Калькулятор_1!$B$7+2,"Х",Калькулятор_1!D24))</f>
        <v>45945</v>
      </c>
      <c r="D26" s="99">
        <f ca="1">IF(U26&gt;(Калькулятор_1!$B$7+2),"Скрыть",IF(U26=Калькулятор_1!$B$7+2,"Усього",IFERROR(C26-C25,"")))</f>
        <v>5</v>
      </c>
      <c r="E26" s="100">
        <f ca="1">IF(U26&gt;(Калькулятор_1!$B$7+2),"Скрыть",IF(U26=Калькулятор_1!$B$7+2,SUM(E25),Калькулятор_1!I24))</f>
        <v>22.5</v>
      </c>
      <c r="F26" s="100">
        <f ca="1">IF(U26&gt;(Калькулятор_1!$B$7+2),"Скрыть",IF(U26=Калькулятор_1!$B$7+2,SUM(F25),Калькулятор_1!G24))</f>
        <v>0</v>
      </c>
      <c r="G26" s="100">
        <f ca="1">IF(U26&gt;(Калькулятор_1!$B$7+2),"Скрыть",IF(U26=Калькулятор_1!$B$7+2,SUM($G$6:G25),Калькулятор_1!H24))</f>
        <v>22.5</v>
      </c>
      <c r="H26" s="101">
        <f>IF(U26&gt;(Калькулятор_1!$B$7+2),"Скрыть",IF(U26=Калькулятор_1!$B$7+2,0,IF(U26&lt;=Калькулятор_1!$B$7,0,0)))</f>
        <v>0</v>
      </c>
      <c r="I26" s="101">
        <f>IF(U26&gt;(Калькулятор_1!$B$7+2),"Скрыть",IF(U26=Калькулятор_1!$B$7+2,0,IF(U26&lt;Калькулятор_1!$B$7,0,0)))</f>
        <v>0</v>
      </c>
      <c r="J26" s="102">
        <f>IF(U26&gt;(Калькулятор_1!$B$7+2),"Скрыть",IF(U26=Калькулятор_1!$B$7+2,0,IF(U26&lt;=Калькулятор_1!$B$7,0,0)))</f>
        <v>0</v>
      </c>
      <c r="K26" s="100">
        <f>IF(U26&gt;(Калькулятор_1!$B$7+2),"Скрыть",IF(U26=Калькулятор_1!$B$7+2,SUM($K$6:K25),IF(U26&lt;=Калькулятор_1!$B$7,0,0)))</f>
        <v>0</v>
      </c>
      <c r="L26" s="103">
        <f>IF(U26&gt;(Калькулятор_1!$B$7+2),"Скрыть",IF(U26=Калькулятор_1!$B$7+2,0,IF(U26&lt;=Калькулятор_1!$B$7,0,0)))</f>
        <v>0</v>
      </c>
      <c r="M26" s="101">
        <f>IF(U26&gt;(Калькулятор_1!$B$7+2),"Скрыть",IF(U26=Калькулятор_1!$B$7+2,0,IF(U26&lt;=Калькулятор_1!$B$7,0,0)))</f>
        <v>0</v>
      </c>
      <c r="N26" s="101">
        <f>IF(U26&gt;(Калькулятор_1!$B$7+2),"Скрыть",IF(U26=Калькулятор_1!$B$7+2,0,IF(U26&lt;=Калькулятор_1!$B$7,0,0)))</f>
        <v>0</v>
      </c>
      <c r="O26" s="101">
        <f>IF(U26&gt;(Калькулятор_1!$B$7+2),"Скрыть",IF(U26=Калькулятор_1!$B$7+2,0,IF(U26&lt;=Калькулятор_1!$B$7,0,0)))</f>
        <v>0</v>
      </c>
      <c r="P26" s="101">
        <f>IF(U26&gt;(Калькулятор_1!$B$7+2),"Скрыть",IF(U26=Калькулятор_1!$B$7+2,0,IF(U26&lt;=Калькулятор_1!$B$7,0,0)))</f>
        <v>0</v>
      </c>
      <c r="Q26" s="101">
        <f>IF(U26&gt;(Калькулятор_1!$B$7+2),"Скрыть",IF(U26=Калькулятор_1!$B$7+2,0,IF(U26&lt;=Калькулятор_1!$B$7,0,0)))</f>
        <v>0</v>
      </c>
      <c r="R26" s="101">
        <f>IF(U26&gt;(Калькулятор_1!$B$7+2),"Скрыть",IF(U26=Калькулятор_1!$B$7+2,0,IF(U26&lt;=Калькулятор_1!$B$7,0,0)))</f>
        <v>0</v>
      </c>
      <c r="S26" s="104" t="str">
        <f>IF(U26&gt;(Калькулятор_1!$B$7+2),"Скрыть",IF(U26=Калькулятор_1!$B$7+2,XIRR($E$6:E25,$C$6:C25,50),"Х"))</f>
        <v>Х</v>
      </c>
      <c r="T26" s="105" t="str">
        <f>IF(U26&gt;(Калькулятор_1!$B$7+2),"Скрыть",IF(U26=Калькулятор_1!$B$7+2,G26+F26+K26,"Х"))</f>
        <v>Х</v>
      </c>
      <c r="U26" s="95">
        <v>21</v>
      </c>
      <c r="V26" s="96">
        <f ca="1">Калькулятор_1!E24</f>
        <v>-600</v>
      </c>
    </row>
    <row r="27" spans="2:23" ht="15.6" x14ac:dyDescent="0.3">
      <c r="B27" s="97">
        <f ca="1">IF(U27&gt;(Калькулятор_1!$B$7+2),"Скрыть",IF(U27=Калькулятор_1!$B$7+2,"Усього",Калькулятор_1!C25))</f>
        <v>21</v>
      </c>
      <c r="C27" s="98">
        <f ca="1">IF(U27&gt;(Калькулятор_1!$B$7+2),"Скрыть",IF(U27=Калькулятор_1!$B$7+2,"Х",Калькулятор_1!D25))</f>
        <v>45950</v>
      </c>
      <c r="D27" s="99">
        <f ca="1">IF(U27&gt;(Калькулятор_1!$B$7+2),"Скрыть",IF(U27=Калькулятор_1!$B$7+2,"Усього",IFERROR(C27-C26,"")))</f>
        <v>5</v>
      </c>
      <c r="E27" s="100">
        <f ca="1">IF(U27&gt;(Калькулятор_1!$B$7+2),"Скрыть",IF(U27=Калькулятор_1!$B$7+2,SUM(E26),Калькулятор_1!I25))</f>
        <v>22.5</v>
      </c>
      <c r="F27" s="100">
        <f ca="1">IF(U27&gt;(Калькулятор_1!$B$7+2),"Скрыть",IF(U27=Калькулятор_1!$B$7+2,SUM(F26),Калькулятор_1!G25))</f>
        <v>0</v>
      </c>
      <c r="G27" s="100">
        <f ca="1">IF(U27&gt;(Калькулятор_1!$B$7+2),"Скрыть",IF(U27=Калькулятор_1!$B$7+2,SUM($G$6:G26),Калькулятор_1!H25))</f>
        <v>22.5</v>
      </c>
      <c r="H27" s="101">
        <f>IF(U27&gt;(Калькулятор_1!$B$7+2),"Скрыть",IF(U27=Калькулятор_1!$B$7+2,0,IF(U27&lt;=Калькулятор_1!$B$7,0,0)))</f>
        <v>0</v>
      </c>
      <c r="I27" s="101">
        <f>IF(U27&gt;(Калькулятор_1!$B$7+2),"Скрыть",IF(U27=Калькулятор_1!$B$7+2,0,IF(U27&lt;Калькулятор_1!$B$7,0,0)))</f>
        <v>0</v>
      </c>
      <c r="J27" s="102">
        <f>IF(U27&gt;(Калькулятор_1!$B$7+2),"Скрыть",IF(U27=Калькулятор_1!$B$7+2,0,IF(U27&lt;=Калькулятор_1!$B$7,0,0)))</f>
        <v>0</v>
      </c>
      <c r="K27" s="100">
        <f>IF(U27&gt;(Калькулятор_1!$B$7+2),"Скрыть",IF(U27=Калькулятор_1!$B$7+2,SUM($K$6:K26),IF(U27&lt;=Калькулятор_1!$B$7,0,0)))</f>
        <v>0</v>
      </c>
      <c r="L27" s="103">
        <f>IF(U27&gt;(Калькулятор_1!$B$7+2),"Скрыть",IF(U27=Калькулятор_1!$B$7+2,0,IF(U27&lt;=Калькулятор_1!$B$7,0,0)))</f>
        <v>0</v>
      </c>
      <c r="M27" s="101">
        <f>IF(U27&gt;(Калькулятор_1!$B$7+2),"Скрыть",IF(U27=Калькулятор_1!$B$7+2,0,IF(U27&lt;=Калькулятор_1!$B$7,0,0)))</f>
        <v>0</v>
      </c>
      <c r="N27" s="101">
        <f>IF(U27&gt;(Калькулятор_1!$B$7+2),"Скрыть",IF(U27=Калькулятор_1!$B$7+2,0,IF(U27&lt;=Калькулятор_1!$B$7,0,0)))</f>
        <v>0</v>
      </c>
      <c r="O27" s="101">
        <f>IF(U27&gt;(Калькулятор_1!$B$7+2),"Скрыть",IF(U27=Калькулятор_1!$B$7+2,0,IF(U27&lt;=Калькулятор_1!$B$7,0,0)))</f>
        <v>0</v>
      </c>
      <c r="P27" s="101">
        <f>IF(U27&gt;(Калькулятор_1!$B$7+2),"Скрыть",IF(U27=Калькулятор_1!$B$7+2,0,IF(U27&lt;=Калькулятор_1!$B$7,0,0)))</f>
        <v>0</v>
      </c>
      <c r="Q27" s="101">
        <f>IF(U27&gt;(Калькулятор_1!$B$7+2),"Скрыть",IF(U27=Калькулятор_1!$B$7+2,0,IF(U27&lt;=Калькулятор_1!$B$7,0,0)))</f>
        <v>0</v>
      </c>
      <c r="R27" s="101">
        <f>IF(U27&gt;(Калькулятор_1!$B$7+2),"Скрыть",IF(U27=Калькулятор_1!$B$7+2,0,IF(U27&lt;=Калькулятор_1!$B$7,0,0)))</f>
        <v>0</v>
      </c>
      <c r="S27" s="104" t="str">
        <f>IF(U27&gt;(Калькулятор_1!$B$7+2),"Скрыть",IF(U27=Калькулятор_1!$B$7+2,XIRR($E$6:E26,$C$6:C26,50),"Х"))</f>
        <v>Х</v>
      </c>
      <c r="T27" s="105" t="str">
        <f>IF(U27&gt;(Калькулятор_1!$B$7+2),"Скрыть",IF(U27=Калькулятор_1!$B$7+2,G27+F27+K27,"Х"))</f>
        <v>Х</v>
      </c>
      <c r="U27" s="95">
        <v>22</v>
      </c>
      <c r="V27" s="96">
        <f ca="1">Калькулятор_1!E25</f>
        <v>-600</v>
      </c>
    </row>
    <row r="28" spans="2:23" ht="15.6" x14ac:dyDescent="0.3">
      <c r="B28" s="97">
        <f ca="1">IF(U28&gt;(Калькулятор_1!$B$7+2),"Скрыть",IF(U28=Калькулятор_1!$B$7+2,"Усього",Калькулятор_1!C26))</f>
        <v>22</v>
      </c>
      <c r="C28" s="98">
        <f ca="1">IF(U28&gt;(Калькулятор_1!$B$7+2),"Скрыть",IF(U28=Калькулятор_1!$B$7+2,"Х",Калькулятор_1!D26))</f>
        <v>45955</v>
      </c>
      <c r="D28" s="99">
        <f ca="1">IF(U28&gt;(Калькулятор_1!$B$7+2),"Скрыть",IF(U28=Калькулятор_1!$B$7+2,"Усього",IFERROR(C28-C27,"")))</f>
        <v>5</v>
      </c>
      <c r="E28" s="100">
        <f ca="1">IF(U28&gt;(Калькулятор_1!$B$7+2),"Скрыть",IF(U28=Калькулятор_1!$B$7+2,SUM(E27),Калькулятор_1!I26))</f>
        <v>22.5</v>
      </c>
      <c r="F28" s="100">
        <f ca="1">IF(U28&gt;(Калькулятор_1!$B$7+2),"Скрыть",IF(U28=Калькулятор_1!$B$7+2,SUM(F27),Калькулятор_1!G26))</f>
        <v>0</v>
      </c>
      <c r="G28" s="100">
        <f ca="1">IF(U28&gt;(Калькулятор_1!$B$7+2),"Скрыть",IF(U28=Калькулятор_1!$B$7+2,SUM($G$6:G27),Калькулятор_1!H26))</f>
        <v>22.5</v>
      </c>
      <c r="H28" s="101">
        <f>IF(U28&gt;(Калькулятор_1!$B$7+2),"Скрыть",IF(U28=Калькулятор_1!$B$7+2,0,IF(U28&lt;=Калькулятор_1!$B$7,0,0)))</f>
        <v>0</v>
      </c>
      <c r="I28" s="101">
        <f>IF(U28&gt;(Калькулятор_1!$B$7+2),"Скрыть",IF(U28=Калькулятор_1!$B$7+2,0,IF(U28&lt;Калькулятор_1!$B$7,0,0)))</f>
        <v>0</v>
      </c>
      <c r="J28" s="102">
        <f>IF(U28&gt;(Калькулятор_1!$B$7+2),"Скрыть",IF(U28=Калькулятор_1!$B$7+2,0,IF(U28&lt;=Калькулятор_1!$B$7,0,0)))</f>
        <v>0</v>
      </c>
      <c r="K28" s="100">
        <f>IF(U28&gt;(Калькулятор_1!$B$7+2),"Скрыть",IF(U28=Калькулятор_1!$B$7+2,SUM($K$6:K27),IF(U28&lt;=Калькулятор_1!$B$7,0,0)))</f>
        <v>0</v>
      </c>
      <c r="L28" s="103">
        <f>IF(U28&gt;(Калькулятор_1!$B$7+2),"Скрыть",IF(U28=Калькулятор_1!$B$7+2,0,IF(U28&lt;=Калькулятор_1!$B$7,0,0)))</f>
        <v>0</v>
      </c>
      <c r="M28" s="101">
        <f>IF(U28&gt;(Калькулятор_1!$B$7+2),"Скрыть",IF(U28=Калькулятор_1!$B$7+2,0,IF(U28&lt;=Калькулятор_1!$B$7,0,0)))</f>
        <v>0</v>
      </c>
      <c r="N28" s="101">
        <f>IF(U28&gt;(Калькулятор_1!$B$7+2),"Скрыть",IF(U28=Калькулятор_1!$B$7+2,0,IF(U28&lt;=Калькулятор_1!$B$7,0,0)))</f>
        <v>0</v>
      </c>
      <c r="O28" s="101">
        <f>IF(U28&gt;(Калькулятор_1!$B$7+2),"Скрыть",IF(U28=Калькулятор_1!$B$7+2,0,IF(U28&lt;=Калькулятор_1!$B$7,0,0)))</f>
        <v>0</v>
      </c>
      <c r="P28" s="101">
        <f>IF(U28&gt;(Калькулятор_1!$B$7+2),"Скрыть",IF(U28=Калькулятор_1!$B$7+2,0,IF(U28&lt;=Калькулятор_1!$B$7,0,0)))</f>
        <v>0</v>
      </c>
      <c r="Q28" s="101">
        <f>IF(U28&gt;(Калькулятор_1!$B$7+2),"Скрыть",IF(U28=Калькулятор_1!$B$7+2,0,IF(U28&lt;=Калькулятор_1!$B$7,0,0)))</f>
        <v>0</v>
      </c>
      <c r="R28" s="101">
        <f>IF(U28&gt;(Калькулятор_1!$B$7+2),"Скрыть",IF(U28=Калькулятор_1!$B$7+2,0,IF(U28&lt;=Калькулятор_1!$B$7,0,0)))</f>
        <v>0</v>
      </c>
      <c r="S28" s="104" t="str">
        <f>IF(U28&gt;(Калькулятор_1!$B$7+2),"Скрыть",IF(U28=Калькулятор_1!$B$7+2,XIRR($E$6:E27,$C$6:C27,50),"Х"))</f>
        <v>Х</v>
      </c>
      <c r="T28" s="105" t="str">
        <f>IF(U28&gt;(Калькулятор_1!$B$7+2),"Скрыть",IF(U28=Калькулятор_1!$B$7+2,G28+F28+K28,"Х"))</f>
        <v>Х</v>
      </c>
      <c r="U28" s="95">
        <v>23</v>
      </c>
      <c r="V28" s="96">
        <f ca="1">Калькулятор_1!E26</f>
        <v>-600</v>
      </c>
    </row>
    <row r="29" spans="2:23" ht="15.6" x14ac:dyDescent="0.3">
      <c r="B29" s="97">
        <f ca="1">IF(U29&gt;(Калькулятор_1!$B$7+2),"Скрыть",IF(U29=Калькулятор_1!$B$7+2,"Усього",Калькулятор_1!C27))</f>
        <v>23</v>
      </c>
      <c r="C29" s="98">
        <f ca="1">IF(U29&gt;(Калькулятор_1!$B$7+2),"Скрыть",IF(U29=Калькулятор_1!$B$7+2,"Х",Калькулятор_1!D27))</f>
        <v>45960</v>
      </c>
      <c r="D29" s="99">
        <f ca="1">IF(U29&gt;(Калькулятор_1!$B$7+2),"Скрыть",IF(U29=Калькулятор_1!$B$7+2,"Усього",IFERROR(C29-C28,"")))</f>
        <v>5</v>
      </c>
      <c r="E29" s="100">
        <f ca="1">IF(U29&gt;(Калькулятор_1!$B$7+2),"Скрыть",IF(U29=Калькулятор_1!$B$7+2,SUM(E28),Калькулятор_1!I27))</f>
        <v>22.5</v>
      </c>
      <c r="F29" s="100">
        <f ca="1">IF(U29&gt;(Калькулятор_1!$B$7+2),"Скрыть",IF(U29=Калькулятор_1!$B$7+2,SUM(F28),Калькулятор_1!G27))</f>
        <v>0</v>
      </c>
      <c r="G29" s="100">
        <f ca="1">IF(U29&gt;(Калькулятор_1!$B$7+2),"Скрыть",IF(U29=Калькулятор_1!$B$7+2,SUM($G$6:G28),Калькулятор_1!H27))</f>
        <v>22.5</v>
      </c>
      <c r="H29" s="101">
        <f>IF(U29&gt;(Калькулятор_1!$B$7+2),"Скрыть",IF(U29=Калькулятор_1!$B$7+2,0,IF(U29&lt;=Калькулятор_1!$B$7,0,0)))</f>
        <v>0</v>
      </c>
      <c r="I29" s="101">
        <f>IF(U29&gt;(Калькулятор_1!$B$7+2),"Скрыть",IF(U29=Калькулятор_1!$B$7+2,0,IF(U29&lt;Калькулятор_1!$B$7,0,0)))</f>
        <v>0</v>
      </c>
      <c r="J29" s="102">
        <f>IF(U29&gt;(Калькулятор_1!$B$7+2),"Скрыть",IF(U29=Калькулятор_1!$B$7+2,0,IF(U29&lt;=Калькулятор_1!$B$7,0,0)))</f>
        <v>0</v>
      </c>
      <c r="K29" s="100">
        <f>IF(U29&gt;(Калькулятор_1!$B$7+2),"Скрыть",IF(U29=Калькулятор_1!$B$7+2,SUM($K$6:K28),IF(U29&lt;=Калькулятор_1!$B$7,0,0)))</f>
        <v>0</v>
      </c>
      <c r="L29" s="103">
        <f>IF(U29&gt;(Калькулятор_1!$B$7+2),"Скрыть",IF(U29=Калькулятор_1!$B$7+2,0,IF(U29&lt;=Калькулятор_1!$B$7,0,0)))</f>
        <v>0</v>
      </c>
      <c r="M29" s="101">
        <f>IF(U29&gt;(Калькулятор_1!$B$7+2),"Скрыть",IF(U29=Калькулятор_1!$B$7+2,0,IF(U29&lt;=Калькулятор_1!$B$7,0,0)))</f>
        <v>0</v>
      </c>
      <c r="N29" s="101">
        <f>IF(U29&gt;(Калькулятор_1!$B$7+2),"Скрыть",IF(U29=Калькулятор_1!$B$7+2,0,IF(U29&lt;=Калькулятор_1!$B$7,0,0)))</f>
        <v>0</v>
      </c>
      <c r="O29" s="101">
        <f>IF(U29&gt;(Калькулятор_1!$B$7+2),"Скрыть",IF(U29=Калькулятор_1!$B$7+2,0,IF(U29&lt;=Калькулятор_1!$B$7,0,0)))</f>
        <v>0</v>
      </c>
      <c r="P29" s="101">
        <f>IF(U29&gt;(Калькулятор_1!$B$7+2),"Скрыть",IF(U29=Калькулятор_1!$B$7+2,0,IF(U29&lt;=Калькулятор_1!$B$7,0,0)))</f>
        <v>0</v>
      </c>
      <c r="Q29" s="101">
        <f>IF(U29&gt;(Калькулятор_1!$B$7+2),"Скрыть",IF(U29=Калькулятор_1!$B$7+2,0,IF(U29&lt;=Калькулятор_1!$B$7,0,0)))</f>
        <v>0</v>
      </c>
      <c r="R29" s="101">
        <f>IF(U29&gt;(Калькулятор_1!$B$7+2),"Скрыть",IF(U29=Калькулятор_1!$B$7+2,0,IF(U29&lt;=Калькулятор_1!$B$7,0,0)))</f>
        <v>0</v>
      </c>
      <c r="S29" s="104" t="str">
        <f>IF(U29&gt;(Калькулятор_1!$B$7+2),"Скрыть",IF(U29=Калькулятор_1!$B$7+2,XIRR($E$6:E28,$C$6:C28,50),"Х"))</f>
        <v>Х</v>
      </c>
      <c r="T29" s="105" t="str">
        <f>IF(U29&gt;(Калькулятор_1!$B$7+2),"Скрыть",IF(U29=Калькулятор_1!$B$7+2,G29+F29+K29,"Х"))</f>
        <v>Х</v>
      </c>
      <c r="U29" s="95">
        <v>24</v>
      </c>
      <c r="V29" s="96">
        <f ca="1">Калькулятор_1!E27</f>
        <v>-600</v>
      </c>
    </row>
    <row r="30" spans="2:23" ht="15.6" x14ac:dyDescent="0.3">
      <c r="B30" s="97">
        <f ca="1">IF(U30&gt;(Калькулятор_1!$B$7+2),"Скрыть",IF(U30=Калькулятор_1!$B$7+2,"Усього",Калькулятор_1!C28))</f>
        <v>24</v>
      </c>
      <c r="C30" s="98">
        <f ca="1">IF(U30&gt;(Калькулятор_1!$B$7+2),"Скрыть",IF(U30=Калькулятор_1!$B$7+2,"Х",Калькулятор_1!D28))</f>
        <v>45965</v>
      </c>
      <c r="D30" s="99">
        <f ca="1">IF(U30&gt;(Калькулятор_1!$B$7+2),"Скрыть",IF(U30=Калькулятор_1!$B$7+2,"Усього",IFERROR(C30-C29,"")))</f>
        <v>5</v>
      </c>
      <c r="E30" s="100">
        <f ca="1">IF(U30&gt;(Калькулятор_1!$B$7+2),"Скрыть",IF(U30=Калькулятор_1!$B$7+2,SUM(E29),Калькулятор_1!I28))</f>
        <v>22.5</v>
      </c>
      <c r="F30" s="100">
        <f ca="1">IF(U30&gt;(Калькулятор_1!$B$7+2),"Скрыть",IF(U30=Калькулятор_1!$B$7+2,SUM(F29),Калькулятор_1!G28))</f>
        <v>0</v>
      </c>
      <c r="G30" s="100">
        <f ca="1">IF(U30&gt;(Калькулятор_1!$B$7+2),"Скрыть",IF(U30=Калькулятор_1!$B$7+2,SUM($G$6:G29),Калькулятор_1!H28))</f>
        <v>22.5</v>
      </c>
      <c r="H30" s="101">
        <f>IF(U30&gt;(Калькулятор_1!$B$7+2),"Скрыть",IF(U30=Калькулятор_1!$B$7+2,0,IF(U30&lt;=Калькулятор_1!$B$7,0,0)))</f>
        <v>0</v>
      </c>
      <c r="I30" s="101">
        <f>IF(U30&gt;(Калькулятор_1!$B$7+2),"Скрыть",IF(U30=Калькулятор_1!$B$7+2,0,IF(U30&lt;Калькулятор_1!$B$7,0,0)))</f>
        <v>0</v>
      </c>
      <c r="J30" s="102">
        <f>IF(U30&gt;(Калькулятор_1!$B$7+2),"Скрыть",IF(U30=Калькулятор_1!$B$7+2,0,IF(U30&lt;=Калькулятор_1!$B$7,0,0)))</f>
        <v>0</v>
      </c>
      <c r="K30" s="100">
        <f>IF(U30&gt;(Калькулятор_1!$B$7+2),"Скрыть",IF(U30=Калькулятор_1!$B$7+2,SUM($K$6:K29),IF(U30&lt;=Калькулятор_1!$B$7,0,0)))</f>
        <v>0</v>
      </c>
      <c r="L30" s="103">
        <f>IF(U30&gt;(Калькулятор_1!$B$7+2),"Скрыть",IF(U30=Калькулятор_1!$B$7+2,0,IF(U30&lt;=Калькулятор_1!$B$7,0,0)))</f>
        <v>0</v>
      </c>
      <c r="M30" s="101">
        <f>IF(U30&gt;(Калькулятор_1!$B$7+2),"Скрыть",IF(U30=Калькулятор_1!$B$7+2,0,IF(U30&lt;=Калькулятор_1!$B$7,0,0)))</f>
        <v>0</v>
      </c>
      <c r="N30" s="101">
        <f>IF(U30&gt;(Калькулятор_1!$B$7+2),"Скрыть",IF(U30=Калькулятор_1!$B$7+2,0,IF(U30&lt;=Калькулятор_1!$B$7,0,0)))</f>
        <v>0</v>
      </c>
      <c r="O30" s="101">
        <f>IF(U30&gt;(Калькулятор_1!$B$7+2),"Скрыть",IF(U30=Калькулятор_1!$B$7+2,0,IF(U30&lt;=Калькулятор_1!$B$7,0,0)))</f>
        <v>0</v>
      </c>
      <c r="P30" s="101">
        <f>IF(U30&gt;(Калькулятор_1!$B$7+2),"Скрыть",IF(U30=Калькулятор_1!$B$7+2,0,IF(U30&lt;=Калькулятор_1!$B$7,0,0)))</f>
        <v>0</v>
      </c>
      <c r="Q30" s="101">
        <f>IF(U30&gt;(Калькулятор_1!$B$7+2),"Скрыть",IF(U30=Калькулятор_1!$B$7+2,0,IF(U30&lt;=Калькулятор_1!$B$7,0,0)))</f>
        <v>0</v>
      </c>
      <c r="R30" s="101">
        <f>IF(U30&gt;(Калькулятор_1!$B$7+2),"Скрыть",IF(U30=Калькулятор_1!$B$7+2,0,IF(U30&lt;=Калькулятор_1!$B$7,0,0)))</f>
        <v>0</v>
      </c>
      <c r="S30" s="104" t="str">
        <f>IF(U30&gt;(Калькулятор_1!$B$7+2),"Скрыть",IF(U30=Калькулятор_1!$B$7+2,XIRR($E$6:E29,$C$6:C29,50),"Х"))</f>
        <v>Х</v>
      </c>
      <c r="T30" s="105" t="str">
        <f>IF(U30&gt;(Калькулятор_1!$B$7+2),"Скрыть",IF(U30=Калькулятор_1!$B$7+2,G30+F30+K30,"Х"))</f>
        <v>Х</v>
      </c>
      <c r="U30" s="95">
        <v>25</v>
      </c>
      <c r="V30" s="96">
        <f ca="1">Калькулятор_1!E28</f>
        <v>-600</v>
      </c>
    </row>
    <row r="31" spans="2:23" ht="15.6" x14ac:dyDescent="0.3">
      <c r="B31" s="97">
        <f ca="1">IF(U31&gt;(Калькулятор_1!$B$7+2),"Скрыть",IF(U31=Калькулятор_1!$B$7+2,"Усього",Калькулятор_1!C29))</f>
        <v>25</v>
      </c>
      <c r="C31" s="98">
        <f ca="1">IF(U31&gt;(Калькулятор_1!$B$7+2),"Скрыть",IF(U31=Калькулятор_1!$B$7+2,"Х",Калькулятор_1!D29))</f>
        <v>45970</v>
      </c>
      <c r="D31" s="99">
        <f ca="1">IF(U31&gt;(Калькулятор_1!$B$7+2),"Скрыть",IF(U31=Калькулятор_1!$B$7+2,"Усього",IFERROR(C31-C30,"")))</f>
        <v>5</v>
      </c>
      <c r="E31" s="100">
        <f ca="1">IF(U31&gt;(Калькулятор_1!$B$7+2),"Скрыть",IF(U31=Калькулятор_1!$B$7+2,SUM(E30),Калькулятор_1!I29))</f>
        <v>22.5</v>
      </c>
      <c r="F31" s="100">
        <f ca="1">IF(U31&gt;(Калькулятор_1!$B$7+2),"Скрыть",IF(U31=Калькулятор_1!$B$7+2,SUM(F30),Калькулятор_1!G29))</f>
        <v>0</v>
      </c>
      <c r="G31" s="100">
        <f ca="1">IF(U31&gt;(Калькулятор_1!$B$7+2),"Скрыть",IF(U31=Калькулятор_1!$B$7+2,SUM($G$6:G30),Калькулятор_1!H29))</f>
        <v>22.5</v>
      </c>
      <c r="H31" s="101">
        <f>IF(U31&gt;(Калькулятор_1!$B$7+2),"Скрыть",IF(U31=Калькулятор_1!$B$7+2,0,IF(U31&lt;=Калькулятор_1!$B$7,0,0)))</f>
        <v>0</v>
      </c>
      <c r="I31" s="101">
        <f>IF(U31&gt;(Калькулятор_1!$B$7+2),"Скрыть",IF(U31=Калькулятор_1!$B$7+2,0,IF(U31&lt;Калькулятор_1!$B$7,0,0)))</f>
        <v>0</v>
      </c>
      <c r="J31" s="102">
        <f>IF(U31&gt;(Калькулятор_1!$B$7+2),"Скрыть",IF(U31=Калькулятор_1!$B$7+2,0,IF(U31&lt;=Калькулятор_1!$B$7,0,0)))</f>
        <v>0</v>
      </c>
      <c r="K31" s="100">
        <f>IF(U31&gt;(Калькулятор_1!$B$7+2),"Скрыть",IF(U31=Калькулятор_1!$B$7+2,SUM($K$6:K30),IF(U31&lt;=Калькулятор_1!$B$7,0,0)))</f>
        <v>0</v>
      </c>
      <c r="L31" s="103">
        <f>IF(U31&gt;(Калькулятор_1!$B$7+2),"Скрыть",IF(U31=Калькулятор_1!$B$7+2,0,IF(U31&lt;=Калькулятор_1!$B$7,0,0)))</f>
        <v>0</v>
      </c>
      <c r="M31" s="101">
        <f>IF(U31&gt;(Калькулятор_1!$B$7+2),"Скрыть",IF(U31=Калькулятор_1!$B$7+2,0,IF(U31&lt;=Калькулятор_1!$B$7,0,0)))</f>
        <v>0</v>
      </c>
      <c r="N31" s="101">
        <f>IF(U31&gt;(Калькулятор_1!$B$7+2),"Скрыть",IF(U31=Калькулятор_1!$B$7+2,0,IF(U31&lt;=Калькулятор_1!$B$7,0,0)))</f>
        <v>0</v>
      </c>
      <c r="O31" s="101">
        <f>IF(U31&gt;(Калькулятор_1!$B$7+2),"Скрыть",IF(U31=Калькулятор_1!$B$7+2,0,IF(U31&lt;=Калькулятор_1!$B$7,0,0)))</f>
        <v>0</v>
      </c>
      <c r="P31" s="101">
        <f>IF(U31&gt;(Калькулятор_1!$B$7+2),"Скрыть",IF(U31=Калькулятор_1!$B$7+2,0,IF(U31&lt;=Калькулятор_1!$B$7,0,0)))</f>
        <v>0</v>
      </c>
      <c r="Q31" s="101">
        <f>IF(U31&gt;(Калькулятор_1!$B$7+2),"Скрыть",IF(U31=Калькулятор_1!$B$7+2,0,IF(U31&lt;=Калькулятор_1!$B$7,0,0)))</f>
        <v>0</v>
      </c>
      <c r="R31" s="101">
        <f>IF(U31&gt;(Калькулятор_1!$B$7+2),"Скрыть",IF(U31=Калькулятор_1!$B$7+2,0,IF(U31&lt;=Калькулятор_1!$B$7,0,0)))</f>
        <v>0</v>
      </c>
      <c r="S31" s="104" t="str">
        <f>IF(U31&gt;(Калькулятор_1!$B$7+2),"Скрыть",IF(U31=Калькулятор_1!$B$7+2,XIRR($E$6:E30,$C$6:C30,50),"Х"))</f>
        <v>Х</v>
      </c>
      <c r="T31" s="105" t="str">
        <f>IF(U31&gt;(Калькулятор_1!$B$7+2),"Скрыть",IF(U31=Калькулятор_1!$B$7+2,G31+F31+K31,"Х"))</f>
        <v>Х</v>
      </c>
      <c r="U31" s="95">
        <v>26</v>
      </c>
      <c r="V31" s="96">
        <f ca="1">Калькулятор_1!E29</f>
        <v>-600</v>
      </c>
    </row>
    <row r="32" spans="2:23" ht="15.6" x14ac:dyDescent="0.3">
      <c r="B32" s="97">
        <f ca="1">IF(U32&gt;(Калькулятор_1!$B$7+2),"Скрыть",IF(U32=Калькулятор_1!$B$7+2,"Усього",Калькулятор_1!C30))</f>
        <v>26</v>
      </c>
      <c r="C32" s="98">
        <f ca="1">IF(U32&gt;(Калькулятор_1!$B$7+2),"Скрыть",IF(U32=Калькулятор_1!$B$7+2,"Х",Калькулятор_1!D30))</f>
        <v>45975</v>
      </c>
      <c r="D32" s="99">
        <f ca="1">IF(U32&gt;(Калькулятор_1!$B$7+2),"Скрыть",IF(U32=Калькулятор_1!$B$7+2,"Усього",IFERROR(C32-C31,"")))</f>
        <v>5</v>
      </c>
      <c r="E32" s="100">
        <f ca="1">IF(U32&gt;(Калькулятор_1!$B$7+2),"Скрыть",IF(U32=Калькулятор_1!$B$7+2,SUM(E31),Калькулятор_1!I30))</f>
        <v>22.5</v>
      </c>
      <c r="F32" s="100">
        <f ca="1">IF(U32&gt;(Калькулятор_1!$B$7+2),"Скрыть",IF(U32=Калькулятор_1!$B$7+2,SUM(F31),Калькулятор_1!G30))</f>
        <v>0</v>
      </c>
      <c r="G32" s="100">
        <f ca="1">IF(U32&gt;(Калькулятор_1!$B$7+2),"Скрыть",IF(U32=Калькулятор_1!$B$7+2,SUM($G$6:G31),Калькулятор_1!H30))</f>
        <v>22.5</v>
      </c>
      <c r="H32" s="101">
        <f>IF(U32&gt;(Калькулятор_1!$B$7+2),"Скрыть",IF(U32=Калькулятор_1!$B$7+2,0,IF(U32&lt;=Калькулятор_1!$B$7,0,0)))</f>
        <v>0</v>
      </c>
      <c r="I32" s="101">
        <f>IF(U32&gt;(Калькулятор_1!$B$7+2),"Скрыть",IF(U32=Калькулятор_1!$B$7+2,0,IF(U32&lt;Калькулятор_1!$B$7,0,0)))</f>
        <v>0</v>
      </c>
      <c r="J32" s="102">
        <f>IF(U32&gt;(Калькулятор_1!$B$7+2),"Скрыть",IF(U32=Калькулятор_1!$B$7+2,0,IF(U32&lt;=Калькулятор_1!$B$7,0,0)))</f>
        <v>0</v>
      </c>
      <c r="K32" s="100">
        <f>IF(U32&gt;(Калькулятор_1!$B$7+2),"Скрыть",IF(U32=Калькулятор_1!$B$7+2,SUM($K$6:K31),IF(U32&lt;=Калькулятор_1!$B$7,0,0)))</f>
        <v>0</v>
      </c>
      <c r="L32" s="103">
        <f>IF(U32&gt;(Калькулятор_1!$B$7+2),"Скрыть",IF(U32=Калькулятор_1!$B$7+2,0,IF(U32&lt;=Калькулятор_1!$B$7,0,0)))</f>
        <v>0</v>
      </c>
      <c r="M32" s="101">
        <f>IF(U32&gt;(Калькулятор_1!$B$7+2),"Скрыть",IF(U32=Калькулятор_1!$B$7+2,0,IF(U32&lt;=Калькулятор_1!$B$7,0,0)))</f>
        <v>0</v>
      </c>
      <c r="N32" s="101">
        <f>IF(U32&gt;(Калькулятор_1!$B$7+2),"Скрыть",IF(U32=Калькулятор_1!$B$7+2,0,IF(U32&lt;=Калькулятор_1!$B$7,0,0)))</f>
        <v>0</v>
      </c>
      <c r="O32" s="101">
        <f>IF(U32&gt;(Калькулятор_1!$B$7+2),"Скрыть",IF(U32=Калькулятор_1!$B$7+2,0,IF(U32&lt;=Калькулятор_1!$B$7,0,0)))</f>
        <v>0</v>
      </c>
      <c r="P32" s="101">
        <f>IF(U32&gt;(Калькулятор_1!$B$7+2),"Скрыть",IF(U32=Калькулятор_1!$B$7+2,0,IF(U32&lt;=Калькулятор_1!$B$7,0,0)))</f>
        <v>0</v>
      </c>
      <c r="Q32" s="101">
        <f>IF(U32&gt;(Калькулятор_1!$B$7+2),"Скрыть",IF(U32=Калькулятор_1!$B$7+2,0,IF(U32&lt;=Калькулятор_1!$B$7,0,0)))</f>
        <v>0</v>
      </c>
      <c r="R32" s="101">
        <f>IF(U32&gt;(Калькулятор_1!$B$7+2),"Скрыть",IF(U32=Калькулятор_1!$B$7+2,0,IF(U32&lt;=Калькулятор_1!$B$7,0,0)))</f>
        <v>0</v>
      </c>
      <c r="S32" s="104" t="str">
        <f>IF(U32&gt;(Калькулятор_1!$B$7+2),"Скрыть",IF(U32=Калькулятор_1!$B$7+2,XIRR($E$6:E31,$C$6:C31,50),"Х"))</f>
        <v>Х</v>
      </c>
      <c r="T32" s="105" t="str">
        <f>IF(U32&gt;(Калькулятор_1!$B$7+2),"Скрыть",IF(U32=Калькулятор_1!$B$7+2,G32+F32+K32,"Х"))</f>
        <v>Х</v>
      </c>
      <c r="U32" s="95">
        <v>27</v>
      </c>
      <c r="V32" s="96">
        <f ca="1">Калькулятор_1!E30</f>
        <v>-600</v>
      </c>
      <c r="W32" s="106"/>
    </row>
    <row r="33" spans="1:23" ht="15.6" x14ac:dyDescent="0.3">
      <c r="B33" s="97">
        <f ca="1">IF(U33&gt;(Калькулятор_1!$B$7+2),"Скрыть",IF(U33=Калькулятор_1!$B$7+2,"Усього",Калькулятор_1!C31))</f>
        <v>27</v>
      </c>
      <c r="C33" s="98">
        <f ca="1">IF(U33&gt;(Калькулятор_1!$B$7+2),"Скрыть",IF(U33=Калькулятор_1!$B$7+2,"Х",Калькулятор_1!D31))</f>
        <v>45980</v>
      </c>
      <c r="D33" s="99">
        <f ca="1">IF(U33&gt;(Калькулятор_1!$B$7+2),"Скрыть",IF(U33=Калькулятор_1!$B$7+2,"Усього",IFERROR(C33-C32,"")))</f>
        <v>5</v>
      </c>
      <c r="E33" s="100">
        <f ca="1">IF(U33&gt;(Калькулятор_1!$B$7+2),"Скрыть",IF(U33=Калькулятор_1!$B$7+2,SUM(E32),Калькулятор_1!I31))</f>
        <v>22.5</v>
      </c>
      <c r="F33" s="100">
        <f ca="1">IF(U33&gt;(Калькулятор_1!$B$7+2),"Скрыть",IF(U33=Калькулятор_1!$B$7+2,SUM(F32),Калькулятор_1!G31))</f>
        <v>0</v>
      </c>
      <c r="G33" s="100">
        <f ca="1">IF(U33&gt;(Калькулятор_1!$B$7+2),"Скрыть",IF(U33=Калькулятор_1!$B$7+2,SUM($G$6:G32),Калькулятор_1!H31))</f>
        <v>22.5</v>
      </c>
      <c r="H33" s="101">
        <f>IF(U33&gt;(Калькулятор_1!$B$7+2),"Скрыть",IF(U33=Калькулятор_1!$B$7+2,0,IF(U33&lt;=Калькулятор_1!$B$7,0,0)))</f>
        <v>0</v>
      </c>
      <c r="I33" s="101">
        <f>IF(U33&gt;(Калькулятор_1!$B$7+2),"Скрыть",IF(U33=Калькулятор_1!$B$7+2,0,IF(U33&lt;Калькулятор_1!$B$7,0,0)))</f>
        <v>0</v>
      </c>
      <c r="J33" s="102">
        <f>IF(U33&gt;(Калькулятор_1!$B$7+2),"Скрыть",IF(U33=Калькулятор_1!$B$7+2,0,IF(U33&lt;=Калькулятор_1!$B$7,0,0)))</f>
        <v>0</v>
      </c>
      <c r="K33" s="100">
        <f>IF(U33&gt;(Калькулятор_1!$B$7+2),"Скрыть",IF(U33=Калькулятор_1!$B$7+2,SUM($K$6:K32),IF(U33&lt;=Калькулятор_1!$B$7,0,0)))</f>
        <v>0</v>
      </c>
      <c r="L33" s="103">
        <f>IF(U33&gt;(Калькулятор_1!$B$7+2),"Скрыть",IF(U33=Калькулятор_1!$B$7+2,0,IF(U33&lt;=Калькулятор_1!$B$7,0,0)))</f>
        <v>0</v>
      </c>
      <c r="M33" s="101">
        <f>IF(U33&gt;(Калькулятор_1!$B$7+2),"Скрыть",IF(U33=Калькулятор_1!$B$7+2,0,IF(U33&lt;=Калькулятор_1!$B$7,0,0)))</f>
        <v>0</v>
      </c>
      <c r="N33" s="101">
        <f>IF(U33&gt;(Калькулятор_1!$B$7+2),"Скрыть",IF(U33=Калькулятор_1!$B$7+2,0,IF(U33&lt;=Калькулятор_1!$B$7,0,0)))</f>
        <v>0</v>
      </c>
      <c r="O33" s="101">
        <f>IF(U33&gt;(Калькулятор_1!$B$7+2),"Скрыть",IF(U33=Калькулятор_1!$B$7+2,0,IF(U33&lt;=Калькулятор_1!$B$7,0,0)))</f>
        <v>0</v>
      </c>
      <c r="P33" s="101">
        <f>IF(U33&gt;(Калькулятор_1!$B$7+2),"Скрыть",IF(U33=Калькулятор_1!$B$7+2,0,IF(U33&lt;=Калькулятор_1!$B$7,0,0)))</f>
        <v>0</v>
      </c>
      <c r="Q33" s="101">
        <f>IF(U33&gt;(Калькулятор_1!$B$7+2),"Скрыть",IF(U33=Калькулятор_1!$B$7+2,0,IF(U33&lt;=Калькулятор_1!$B$7,0,0)))</f>
        <v>0</v>
      </c>
      <c r="R33" s="101">
        <f>IF(U33&gt;(Калькулятор_1!$B$7+2),"Скрыть",IF(U33=Калькулятор_1!$B$7+2,0,IF(U33&lt;=Калькулятор_1!$B$7,0,0)))</f>
        <v>0</v>
      </c>
      <c r="S33" s="104" t="str">
        <f>IF(U33&gt;(Калькулятор_1!$B$7+2),"Скрыть",IF(U33=Калькулятор_1!$B$7+2,XIRR($E$6:E32,$C$6:C32,50),"Х"))</f>
        <v>Х</v>
      </c>
      <c r="T33" s="105" t="str">
        <f>IF(U33&gt;(Калькулятор_1!$B$7+2),"Скрыть",IF(U33=Калькулятор_1!$B$7+2,G33+F33+K33,"Х"))</f>
        <v>Х</v>
      </c>
      <c r="U33" s="95">
        <v>28</v>
      </c>
      <c r="V33" s="96">
        <f ca="1">Калькулятор_1!E31</f>
        <v>-600</v>
      </c>
      <c r="W33" s="108"/>
    </row>
    <row r="34" spans="1:23" ht="15.6" x14ac:dyDescent="0.3">
      <c r="B34" s="97">
        <f ca="1">IF(U34&gt;(Калькулятор_1!$B$7+2),"Скрыть",IF(U34=Калькулятор_1!$B$7+2,"Усього",Калькулятор_1!C32))</f>
        <v>28</v>
      </c>
      <c r="C34" s="98">
        <f ca="1">IF(U34&gt;(Калькулятор_1!$B$7+2),"Скрыть",IF(U34=Калькулятор_1!$B$7+2,"Х",Калькулятор_1!D32))</f>
        <v>45985</v>
      </c>
      <c r="D34" s="99">
        <f ca="1">IF(U34&gt;(Калькулятор_1!$B$7+2),"Скрыть",IF(U34=Калькулятор_1!$B$7+2,"Усього",IFERROR(C34-C33,"")))</f>
        <v>5</v>
      </c>
      <c r="E34" s="100">
        <f ca="1">IF(U34&gt;(Калькулятор_1!$B$7+2),"Скрыть",IF(U34=Калькулятор_1!$B$7+2,SUM(E33),Калькулятор_1!I32))</f>
        <v>22.5</v>
      </c>
      <c r="F34" s="100">
        <f ca="1">IF(U34&gt;(Калькулятор_1!$B$7+2),"Скрыть",IF(U34=Калькулятор_1!$B$7+2,SUM(F33),Калькулятор_1!G32))</f>
        <v>0</v>
      </c>
      <c r="G34" s="100">
        <f ca="1">IF(U34&gt;(Калькулятор_1!$B$7+2),"Скрыть",IF(U34=Калькулятор_1!$B$7+2,SUM($G$6:G33),Калькулятор_1!H32))</f>
        <v>22.5</v>
      </c>
      <c r="H34" s="101">
        <f>IF(U34&gt;(Калькулятор_1!$B$7+2),"Скрыть",IF(U34=Калькулятор_1!$B$7+2,0,IF(U34&lt;=Калькулятор_1!$B$7,0,0)))</f>
        <v>0</v>
      </c>
      <c r="I34" s="101">
        <f>IF(U34&gt;(Калькулятор_1!$B$7+2),"Скрыть",IF(U34=Калькулятор_1!$B$7+2,0,IF(U34&lt;Калькулятор_1!$B$7,0,0)))</f>
        <v>0</v>
      </c>
      <c r="J34" s="102">
        <f>IF(U34&gt;(Калькулятор_1!$B$7+2),"Скрыть",IF(U34=Калькулятор_1!$B$7+2,0,IF(U34&lt;=Калькулятор_1!$B$7,0,0)))</f>
        <v>0</v>
      </c>
      <c r="K34" s="100">
        <f>IF(U34&gt;(Калькулятор_1!$B$7+2),"Скрыть",IF(U34=Калькулятор_1!$B$7+2,SUM($K$6:K33),IF(U34&lt;=Калькулятор_1!$B$7,0,0)))</f>
        <v>0</v>
      </c>
      <c r="L34" s="103">
        <f>IF(U34&gt;(Калькулятор_1!$B$7+2),"Скрыть",IF(U34=Калькулятор_1!$B$7+2,0,IF(U34&lt;=Калькулятор_1!$B$7,0,0)))</f>
        <v>0</v>
      </c>
      <c r="M34" s="101">
        <f>IF(U34&gt;(Калькулятор_1!$B$7+2),"Скрыть",IF(U34=Калькулятор_1!$B$7+2,0,IF(U34&lt;=Калькулятор_1!$B$7,0,0)))</f>
        <v>0</v>
      </c>
      <c r="N34" s="101">
        <f>IF(U34&gt;(Калькулятор_1!$B$7+2),"Скрыть",IF(U34=Калькулятор_1!$B$7+2,0,IF(U34&lt;=Калькулятор_1!$B$7,0,0)))</f>
        <v>0</v>
      </c>
      <c r="O34" s="101">
        <f>IF(U34&gt;(Калькулятор_1!$B$7+2),"Скрыть",IF(U34=Калькулятор_1!$B$7+2,0,IF(U34&lt;=Калькулятор_1!$B$7,0,0)))</f>
        <v>0</v>
      </c>
      <c r="P34" s="101">
        <f>IF(U34&gt;(Калькулятор_1!$B$7+2),"Скрыть",IF(U34=Калькулятор_1!$B$7+2,0,IF(U34&lt;=Калькулятор_1!$B$7,0,0)))</f>
        <v>0</v>
      </c>
      <c r="Q34" s="101">
        <f>IF(U34&gt;(Калькулятор_1!$B$7+2),"Скрыть",IF(U34=Калькулятор_1!$B$7+2,0,IF(U34&lt;=Калькулятор_1!$B$7,0,0)))</f>
        <v>0</v>
      </c>
      <c r="R34" s="101">
        <f>IF(U34&gt;(Калькулятор_1!$B$7+2),"Скрыть",IF(U34=Калькулятор_1!$B$7+2,0,IF(U34&lt;=Калькулятор_1!$B$7,0,0)))</f>
        <v>0</v>
      </c>
      <c r="S34" s="104" t="str">
        <f>IF(U34&gt;(Калькулятор_1!$B$7+2),"Скрыть",IF(U34=Калькулятор_1!$B$7+2,XIRR($E$6:E33,$C$6:C33,50),"Х"))</f>
        <v>Х</v>
      </c>
      <c r="T34" s="105" t="str">
        <f>IF(U34&gt;(Калькулятор_1!$B$7+2),"Скрыть",IF(U34=Калькулятор_1!$B$7+2,G34+F34+K34,"Х"))</f>
        <v>Х</v>
      </c>
      <c r="U34" s="95">
        <v>29</v>
      </c>
      <c r="V34" s="96">
        <f ca="1">Калькулятор_1!E32</f>
        <v>-600</v>
      </c>
      <c r="W34" s="108"/>
    </row>
    <row r="35" spans="1:23" ht="15.6" x14ac:dyDescent="0.3">
      <c r="B35" s="97">
        <f ca="1">IF(U35&gt;(Калькулятор_1!$B$7+2),"Скрыть",IF(U35=Калькулятор_1!$B$7+2,"Усього",Калькулятор_1!C33))</f>
        <v>29</v>
      </c>
      <c r="C35" s="98">
        <f ca="1">IF(U35&gt;(Калькулятор_1!$B$7+2),"Скрыть",IF(U35=Калькулятор_1!$B$7+2,"Х",Калькулятор_1!D33))</f>
        <v>45990</v>
      </c>
      <c r="D35" s="99">
        <f ca="1">IF(U35&gt;(Калькулятор_1!$B$7+2),"Скрыть",IF(U35=Калькулятор_1!$B$7+2,"Усього",IFERROR(C35-C34,"")))</f>
        <v>5</v>
      </c>
      <c r="E35" s="100">
        <f ca="1">IF(U35&gt;(Калькулятор_1!$B$7+2),"Скрыть",IF(U35=Калькулятор_1!$B$7+2,SUM(E34),Калькулятор_1!I33))</f>
        <v>22.5</v>
      </c>
      <c r="F35" s="100">
        <f ca="1">IF(U35&gt;(Калькулятор_1!$B$7+2),"Скрыть",IF(U35=Калькулятор_1!$B$7+2,SUM(F34),Калькулятор_1!G33))</f>
        <v>0</v>
      </c>
      <c r="G35" s="100">
        <f ca="1">IF(U35&gt;(Калькулятор_1!$B$7+2),"Скрыть",IF(U35=Калькулятор_1!$B$7+2,SUM($G$6:G34),Калькулятор_1!H33))</f>
        <v>22.5</v>
      </c>
      <c r="H35" s="101">
        <f>IF(U35&gt;(Калькулятор_1!$B$7+2),"Скрыть",IF(U35=Калькулятор_1!$B$7+2,0,IF(U35&lt;=Калькулятор_1!$B$7,0,0)))</f>
        <v>0</v>
      </c>
      <c r="I35" s="101">
        <f>IF(U35&gt;(Калькулятор_1!$B$7+2),"Скрыть",IF(U35=Калькулятор_1!$B$7+2,0,IF(U35&lt;Калькулятор_1!$B$7,0,0)))</f>
        <v>0</v>
      </c>
      <c r="J35" s="102">
        <f>IF(U35&gt;(Калькулятор_1!$B$7+2),"Скрыть",IF(U35=Калькулятор_1!$B$7+2,0,IF(U35&lt;=Калькулятор_1!$B$7,0,0)))</f>
        <v>0</v>
      </c>
      <c r="K35" s="100">
        <f>IF(U35&gt;(Калькулятор_1!$B$7+2),"Скрыть",IF(U35=Калькулятор_1!$B$7+2,SUM($K$6:K34),IF(U35&lt;=Калькулятор_1!$B$7,0,0)))</f>
        <v>0</v>
      </c>
      <c r="L35" s="103">
        <f>IF(U35&gt;(Калькулятор_1!$B$7+2),"Скрыть",IF(U35=Калькулятор_1!$B$7+2,0,IF(U35&lt;=Калькулятор_1!$B$7,0,0)))</f>
        <v>0</v>
      </c>
      <c r="M35" s="101">
        <f>IF(U35&gt;(Калькулятор_1!$B$7+2),"Скрыть",IF(U35=Калькулятор_1!$B$7+2,0,IF(U35&lt;=Калькулятор_1!$B$7,0,0)))</f>
        <v>0</v>
      </c>
      <c r="N35" s="101">
        <f>IF(U35&gt;(Калькулятор_1!$B$7+2),"Скрыть",IF(U35=Калькулятор_1!$B$7+2,0,IF(U35&lt;=Калькулятор_1!$B$7,0,0)))</f>
        <v>0</v>
      </c>
      <c r="O35" s="101">
        <f>IF(U35&gt;(Калькулятор_1!$B$7+2),"Скрыть",IF(U35=Калькулятор_1!$B$7+2,0,IF(U35&lt;=Калькулятор_1!$B$7,0,0)))</f>
        <v>0</v>
      </c>
      <c r="P35" s="101">
        <f>IF(U35&gt;(Калькулятор_1!$B$7+2),"Скрыть",IF(U35=Калькулятор_1!$B$7+2,0,IF(U35&lt;=Калькулятор_1!$B$7,0,0)))</f>
        <v>0</v>
      </c>
      <c r="Q35" s="101">
        <f>IF(U35&gt;(Калькулятор_1!$B$7+2),"Скрыть",IF(U35=Калькулятор_1!$B$7+2,0,IF(U35&lt;=Калькулятор_1!$B$7,0,0)))</f>
        <v>0</v>
      </c>
      <c r="R35" s="101">
        <f>IF(U35&gt;(Калькулятор_1!$B$7+2),"Скрыть",IF(U35=Калькулятор_1!$B$7+2,0,IF(U35&lt;=Калькулятор_1!$B$7,0,0)))</f>
        <v>0</v>
      </c>
      <c r="S35" s="104" t="str">
        <f>IF(U35&gt;(Калькулятор_1!$B$7+2),"Скрыть",IF(U35=Калькулятор_1!$B$7+2,XIRR($E$6:E34,$C$6:C34,50),"Х"))</f>
        <v>Х</v>
      </c>
      <c r="T35" s="105" t="str">
        <f>IF(U35&gt;(Калькулятор_1!$B$7+2),"Скрыть",IF(U35=Калькулятор_1!$B$7+2,G35+F35+K35,"Х"))</f>
        <v>Х</v>
      </c>
      <c r="U35" s="95">
        <v>30</v>
      </c>
      <c r="V35" s="96">
        <f ca="1">Калькулятор_1!E33</f>
        <v>-600</v>
      </c>
      <c r="W35" s="108"/>
    </row>
    <row r="36" spans="1:23" ht="15.6" x14ac:dyDescent="0.3">
      <c r="B36" s="97">
        <f ca="1">IF(U36&gt;(Калькулятор_1!$B$7+2),"Скрыть",IF(U36=Калькулятор_1!$B$7+2,"Усього",Калькулятор_1!C34))</f>
        <v>30</v>
      </c>
      <c r="C36" s="98">
        <f ca="1">IF(U36&gt;(Калькулятор_1!$B$7+2),"Скрыть",IF(U36=Калькулятор_1!$B$7+2,"Х",Калькулятор_1!D34))</f>
        <v>45995</v>
      </c>
      <c r="D36" s="99">
        <f ca="1">IF(U36&gt;(Калькулятор_1!$B$7+2),"Скрыть",IF(U36=Калькулятор_1!$B$7+2,"Усього",IFERROR(C36-C35,"")))</f>
        <v>5</v>
      </c>
      <c r="E36" s="100">
        <f ca="1">IF(U36&gt;(Калькулятор_1!$B$7+2),"Скрыть",IF(U36=Калькулятор_1!$B$7+2,SUM(E35),Калькулятор_1!I34))</f>
        <v>22.5</v>
      </c>
      <c r="F36" s="100">
        <f ca="1">IF(U36&gt;(Калькулятор_1!$B$7+2),"Скрыть",IF(U36=Калькулятор_1!$B$7+2,SUM(F35),Калькулятор_1!G34))</f>
        <v>0</v>
      </c>
      <c r="G36" s="100">
        <f ca="1">IF(U36&gt;(Калькулятор_1!$B$7+2),"Скрыть",IF(U36=Калькулятор_1!$B$7+2,SUM($G$6:G35),Калькулятор_1!H34))</f>
        <v>22.5</v>
      </c>
      <c r="H36" s="101">
        <f>IF(U36&gt;(Калькулятор_1!$B$7+2),"Скрыть",IF(U36=Калькулятор_1!$B$7+2,0,IF(U36&lt;=Калькулятор_1!$B$7,0,0)))</f>
        <v>0</v>
      </c>
      <c r="I36" s="101">
        <f>IF(U36&gt;(Калькулятор_1!$B$7+2),"Скрыть",IF(U36=Калькулятор_1!$B$7+2,0,IF(U36&lt;Калькулятор_1!$B$7,0,0)))</f>
        <v>0</v>
      </c>
      <c r="J36" s="102">
        <f>IF(U36&gt;(Калькулятор_1!$B$7+2),"Скрыть",IF(U36=Калькулятор_1!$B$7+2,0,IF(U36&lt;=Калькулятор_1!$B$7,0,0)))</f>
        <v>0</v>
      </c>
      <c r="K36" s="100">
        <f>IF(U36&gt;(Калькулятор_1!$B$7+2),"Скрыть",IF(U36=Калькулятор_1!$B$7+2,SUM($K$6:K35),IF(U36&lt;=Калькулятор_1!$B$7,0,0)))</f>
        <v>0</v>
      </c>
      <c r="L36" s="103">
        <f>IF(U36&gt;(Калькулятор_1!$B$7+2),"Скрыть",IF(U36=Калькулятор_1!$B$7+2,0,IF(U36&lt;=Калькулятор_1!$B$7,0,0)))</f>
        <v>0</v>
      </c>
      <c r="M36" s="101">
        <f>IF(U36&gt;(Калькулятор_1!$B$7+2),"Скрыть",IF(U36=Калькулятор_1!$B$7+2,0,IF(U36&lt;=Калькулятор_1!$B$7,0,0)))</f>
        <v>0</v>
      </c>
      <c r="N36" s="101">
        <f>IF(U36&gt;(Калькулятор_1!$B$7+2),"Скрыть",IF(U36=Калькулятор_1!$B$7+2,0,IF(U36&lt;=Калькулятор_1!$B$7,0,0)))</f>
        <v>0</v>
      </c>
      <c r="O36" s="101">
        <f>IF(U36&gt;(Калькулятор_1!$B$7+2),"Скрыть",IF(U36=Калькулятор_1!$B$7+2,0,IF(U36&lt;=Калькулятор_1!$B$7,0,0)))</f>
        <v>0</v>
      </c>
      <c r="P36" s="101">
        <f>IF(U36&gt;(Калькулятор_1!$B$7+2),"Скрыть",IF(U36=Калькулятор_1!$B$7+2,0,IF(U36&lt;=Калькулятор_1!$B$7,0,0)))</f>
        <v>0</v>
      </c>
      <c r="Q36" s="101">
        <f>IF(U36&gt;(Калькулятор_1!$B$7+2),"Скрыть",IF(U36=Калькулятор_1!$B$7+2,0,IF(U36&lt;=Калькулятор_1!$B$7,0,0)))</f>
        <v>0</v>
      </c>
      <c r="R36" s="101">
        <f>IF(U36&gt;(Калькулятор_1!$B$7+2),"Скрыть",IF(U36=Калькулятор_1!$B$7+2,0,IF(U36&lt;=Калькулятор_1!$B$7,0,0)))</f>
        <v>0</v>
      </c>
      <c r="S36" s="104" t="str">
        <f>IF(U36&gt;(Калькулятор_1!$B$7+2),"Скрыть",IF(U36=Калькулятор_1!$B$7+2,XIRR($E$6:E35,$C$6:C35,50),"Х"))</f>
        <v>Х</v>
      </c>
      <c r="T36" s="105" t="str">
        <f>IF(U36&gt;(Калькулятор_1!$B$7+2),"Скрыть",IF(U36=Калькулятор_1!$B$7+2,G36+F36+K36,"Х"))</f>
        <v>Х</v>
      </c>
      <c r="U36" s="95">
        <v>31</v>
      </c>
      <c r="V36" s="96">
        <f ca="1">Калькулятор_1!E34</f>
        <v>-600</v>
      </c>
    </row>
    <row r="37" spans="1:23" ht="15.6" x14ac:dyDescent="0.3">
      <c r="A37" s="107" t="str">
        <f>[1]Калькулятор_1!C35</f>
        <v/>
      </c>
      <c r="B37" s="97">
        <f ca="1">IF(U37&gt;(Калькулятор_1!$B$7+2),"Скрыть",IF(U37=Калькулятор_1!$B$7+2,"Усього",Калькулятор_1!C35))</f>
        <v>31</v>
      </c>
      <c r="C37" s="98">
        <f ca="1">IF(U37&gt;(Калькулятор_1!$B$7+2),"Скрыть",IF(U37=Калькулятор_1!$B$7+2,"Х",Калькулятор_1!D35))</f>
        <v>46000</v>
      </c>
      <c r="D37" s="99">
        <f ca="1">IF(U37&gt;(Калькулятор_1!$B$7+2),"Скрыть",IF(U37=Калькулятор_1!$B$7+2,"Усього",IFERROR(C37-C36,"")))</f>
        <v>5</v>
      </c>
      <c r="E37" s="100">
        <f ca="1">IF(U37&gt;(Калькулятор_1!$B$7+2),"Скрыть",IF(U37=Калькулятор_1!$B$7+2,SUM(E36),Калькулятор_1!I35))</f>
        <v>22.5</v>
      </c>
      <c r="F37" s="100">
        <f ca="1">IF(U37&gt;(Калькулятор_1!$B$7+2),"Скрыть",IF(U37=Калькулятор_1!$B$7+2,SUM(F36),Калькулятор_1!G35))</f>
        <v>0</v>
      </c>
      <c r="G37" s="100">
        <f ca="1">IF(U37&gt;(Калькулятор_1!$B$7+2),"Скрыть",IF(U37=Калькулятор_1!$B$7+2,SUM($G$6:G36),Калькулятор_1!H35))</f>
        <v>22.5</v>
      </c>
      <c r="H37" s="101">
        <f>IF(U37&gt;(Калькулятор_1!$B$7+2),"Скрыть",IF(U37=Калькулятор_1!$B$7+2,0,IF(U37&lt;=Калькулятор_1!$B$7,0,0)))</f>
        <v>0</v>
      </c>
      <c r="I37" s="101">
        <f>IF(U37&gt;(Калькулятор_1!$B$7+2),"Скрыть",IF(U37=Калькулятор_1!$B$7+2,0,IF(U37&lt;Калькулятор_1!$B$7,0,0)))</f>
        <v>0</v>
      </c>
      <c r="J37" s="102">
        <f>IF(U37&gt;(Калькулятор_1!$B$7+2),"Скрыть",IF(U37=Калькулятор_1!$B$7+2,0,IF(U37&lt;=Калькулятор_1!$B$7,0,0)))</f>
        <v>0</v>
      </c>
      <c r="K37" s="100">
        <f>IF(U37&gt;(Калькулятор_1!$B$7+2),"Скрыть",IF(U37=Калькулятор_1!$B$7+2,SUM($K$6:K36),IF(U37&lt;=Калькулятор_1!$B$7,0,0)))</f>
        <v>0</v>
      </c>
      <c r="L37" s="103">
        <f>IF(U37&gt;(Калькулятор_1!$B$7+2),"Скрыть",IF(U37=Калькулятор_1!$B$7+2,0,IF(U37&lt;=Калькулятор_1!$B$7,0,0)))</f>
        <v>0</v>
      </c>
      <c r="M37" s="101">
        <f>IF(U37&gt;(Калькулятор_1!$B$7+2),"Скрыть",IF(U37=Калькулятор_1!$B$7+2,0,IF(U37&lt;=Калькулятор_1!$B$7,0,0)))</f>
        <v>0</v>
      </c>
      <c r="N37" s="101">
        <f>IF(U37&gt;(Калькулятор_1!$B$7+2),"Скрыть",IF(U37=Калькулятор_1!$B$7+2,0,IF(U37&lt;=Калькулятор_1!$B$7,0,0)))</f>
        <v>0</v>
      </c>
      <c r="O37" s="101">
        <f>IF(U37&gt;(Калькулятор_1!$B$7+2),"Скрыть",IF(U37=Калькулятор_1!$B$7+2,0,IF(U37&lt;=Калькулятор_1!$B$7,0,0)))</f>
        <v>0</v>
      </c>
      <c r="P37" s="101">
        <f>IF(U37&gt;(Калькулятор_1!$B$7+2),"Скрыть",IF(U37=Калькулятор_1!$B$7+2,0,IF(U37&lt;=Калькулятор_1!$B$7,0,0)))</f>
        <v>0</v>
      </c>
      <c r="Q37" s="101">
        <f>IF(U37&gt;(Калькулятор_1!$B$7+2),"Скрыть",IF(U37=Калькулятор_1!$B$7+2,0,IF(U37&lt;=Калькулятор_1!$B$7,0,0)))</f>
        <v>0</v>
      </c>
      <c r="R37" s="101">
        <f>IF(U37&gt;(Калькулятор_1!$B$7+2),"Скрыть",IF(U37=Калькулятор_1!$B$7+2,0,IF(U37&lt;=Калькулятор_1!$B$7,0,0)))</f>
        <v>0</v>
      </c>
      <c r="S37" s="104" t="str">
        <f>IF(U37&gt;(Калькулятор_1!$B$7+2),"Скрыть",IF(U37=Калькулятор_1!$B$7+2,XIRR($E$6:E36,$C$6:C36,50),"Х"))</f>
        <v>Х</v>
      </c>
      <c r="T37" s="105" t="str">
        <f>IF(U37&gt;(Калькулятор_1!$B$7+2),"Скрыть",IF(U37=Калькулятор_1!$B$7+2,G37+F37+K37,"Х"))</f>
        <v>Х</v>
      </c>
      <c r="U37" s="95">
        <v>32</v>
      </c>
      <c r="V37" s="96">
        <f ca="1">Калькулятор_1!E35</f>
        <v>-600</v>
      </c>
    </row>
    <row r="38" spans="1:23" ht="15.6" x14ac:dyDescent="0.3">
      <c r="A38" s="107" t="str">
        <f>[1]Калькулятор_1!C36</f>
        <v/>
      </c>
      <c r="B38" s="97">
        <f ca="1">IF(U38&gt;(Калькулятор_1!$B$7+2),"Скрыть",IF(U38=Калькулятор_1!$B$7+2,"Усього",Калькулятор_1!C36))</f>
        <v>32</v>
      </c>
      <c r="C38" s="98">
        <f ca="1">IF(U38&gt;(Калькулятор_1!$B$7+2),"Скрыть",IF(U38=Калькулятор_1!$B$7+2,"Х",Калькулятор_1!D36))</f>
        <v>46005</v>
      </c>
      <c r="D38" s="99">
        <f ca="1">IF(U38&gt;(Калькулятор_1!$B$7+2),"Скрыть",IF(U38=Калькулятор_1!$B$7+2,"Усього",IFERROR(C38-C37,"")))</f>
        <v>5</v>
      </c>
      <c r="E38" s="100">
        <f ca="1">IF(U38&gt;(Калькулятор_1!$B$7+2),"Скрыть",IF(U38=Калькулятор_1!$B$7+2,SUM(E37),Калькулятор_1!I36))</f>
        <v>22.5</v>
      </c>
      <c r="F38" s="100">
        <f ca="1">IF(U38&gt;(Калькулятор_1!$B$7+2),"Скрыть",IF(U38=Калькулятор_1!$B$7+2,SUM(F37),Калькулятор_1!G36))</f>
        <v>0</v>
      </c>
      <c r="G38" s="100">
        <f ca="1">IF(U38&gt;(Калькулятор_1!$B$7+2),"Скрыть",IF(U38=Калькулятор_1!$B$7+2,SUM($G$6:G37),Калькулятор_1!H36))</f>
        <v>22.5</v>
      </c>
      <c r="H38" s="101">
        <f>IF(U38&gt;(Калькулятор_1!$B$7+2),"Скрыть",IF(U38=Калькулятор_1!$B$7+2,0,IF(U38&lt;=Калькулятор_1!$B$7,0,0)))</f>
        <v>0</v>
      </c>
      <c r="I38" s="101">
        <f>IF(U38&gt;(Калькулятор_1!$B$7+2),"Скрыть",IF(U38=Калькулятор_1!$B$7+2,0,IF(U38&lt;Калькулятор_1!$B$7,0,0)))</f>
        <v>0</v>
      </c>
      <c r="J38" s="102">
        <f>IF(U38&gt;(Калькулятор_1!$B$7+2),"Скрыть",IF(U38=Калькулятор_1!$B$7+2,0,IF(U38&lt;=Калькулятор_1!$B$7,0,0)))</f>
        <v>0</v>
      </c>
      <c r="K38" s="100">
        <f>IF(U38&gt;(Калькулятор_1!$B$7+2),"Скрыть",IF(U38=Калькулятор_1!$B$7+2,SUM($K$6:K37),IF(U38&lt;=Калькулятор_1!$B$7,0,0)))</f>
        <v>0</v>
      </c>
      <c r="L38" s="103">
        <f>IF(U38&gt;(Калькулятор_1!$B$7+2),"Скрыть",IF(U38=Калькулятор_1!$B$7+2,0,IF(U38&lt;=Калькулятор_1!$B$7,0,0)))</f>
        <v>0</v>
      </c>
      <c r="M38" s="101">
        <f>IF(U38&gt;(Калькулятор_1!$B$7+2),"Скрыть",IF(U38=Калькулятор_1!$B$7+2,0,IF(U38&lt;=Калькулятор_1!$B$7,0,0)))</f>
        <v>0</v>
      </c>
      <c r="N38" s="101">
        <f>IF(U38&gt;(Калькулятор_1!$B$7+2),"Скрыть",IF(U38=Калькулятор_1!$B$7+2,0,IF(U38&lt;=Калькулятор_1!$B$7,0,0)))</f>
        <v>0</v>
      </c>
      <c r="O38" s="101">
        <f>IF(U38&gt;(Калькулятор_1!$B$7+2),"Скрыть",IF(U38=Калькулятор_1!$B$7+2,0,IF(U38&lt;=Калькулятор_1!$B$7,0,0)))</f>
        <v>0</v>
      </c>
      <c r="P38" s="101">
        <f>IF(U38&gt;(Калькулятор_1!$B$7+2),"Скрыть",IF(U38=Калькулятор_1!$B$7+2,0,IF(U38&lt;=Калькулятор_1!$B$7,0,0)))</f>
        <v>0</v>
      </c>
      <c r="Q38" s="101">
        <f>IF(U38&gt;(Калькулятор_1!$B$7+2),"Скрыть",IF(U38=Калькулятор_1!$B$7+2,0,IF(U38&lt;=Калькулятор_1!$B$7,0,0)))</f>
        <v>0</v>
      </c>
      <c r="R38" s="101">
        <f>IF(U38&gt;(Калькулятор_1!$B$7+2),"Скрыть",IF(U38=Калькулятор_1!$B$7+2,0,IF(U38&lt;=Калькулятор_1!$B$7,0,0)))</f>
        <v>0</v>
      </c>
      <c r="S38" s="104" t="str">
        <f>IF(U38&gt;(Калькулятор_1!$B$7+2),"Скрыть",IF(U38=Калькулятор_1!$B$7+2,XIRR($E$6:E37,$C$6:C37,50),"Х"))</f>
        <v>Х</v>
      </c>
      <c r="T38" s="105" t="str">
        <f>IF(U38&gt;(Калькулятор_1!$B$7+2),"Скрыть",IF(U38=Калькулятор_1!$B$7+2,G38+F38+K38,"Х"))</f>
        <v>Х</v>
      </c>
      <c r="U38" s="95">
        <v>33</v>
      </c>
      <c r="V38" s="96">
        <f ca="1">Калькулятор_1!E36</f>
        <v>-600</v>
      </c>
    </row>
    <row r="39" spans="1:23" ht="15.6" x14ac:dyDescent="0.3">
      <c r="A39" s="107" t="str">
        <f>[1]Калькулятор_1!C37</f>
        <v/>
      </c>
      <c r="B39" s="97">
        <f ca="1">IF(U39&gt;(Калькулятор_1!$B$7+2),"Скрыть",IF(U39=Калькулятор_1!$B$7+2,"Усього",Калькулятор_1!C37))</f>
        <v>33</v>
      </c>
      <c r="C39" s="98">
        <f ca="1">IF(U39&gt;(Калькулятор_1!$B$7+2),"Скрыть",IF(U39=Калькулятор_1!$B$7+2,"Х",Калькулятор_1!D37))</f>
        <v>46010</v>
      </c>
      <c r="D39" s="99">
        <f ca="1">IF(U39&gt;(Калькулятор_1!$B$7+2),"Скрыть",IF(U39=Калькулятор_1!$B$7+2,"Усього",IFERROR(C39-C38,"")))</f>
        <v>5</v>
      </c>
      <c r="E39" s="100">
        <f ca="1">IF(U39&gt;(Калькулятор_1!$B$7+2),"Скрыть",IF(U39=Калькулятор_1!$B$7+2,SUM(E38),Калькулятор_1!I37))</f>
        <v>22.5</v>
      </c>
      <c r="F39" s="100">
        <f ca="1">IF(U39&gt;(Калькулятор_1!$B$7+2),"Скрыть",IF(U39=Калькулятор_1!$B$7+2,SUM(F38),Калькулятор_1!G37))</f>
        <v>0</v>
      </c>
      <c r="G39" s="100">
        <f ca="1">IF(U39&gt;(Калькулятор_1!$B$7+2),"Скрыть",IF(U39=Калькулятор_1!$B$7+2,SUM($G$6:G38),Калькулятор_1!H37))</f>
        <v>22.5</v>
      </c>
      <c r="H39" s="101">
        <f>IF(U39&gt;(Калькулятор_1!$B$7+2),"Скрыть",IF(U39=Калькулятор_1!$B$7+2,0,IF(U39&lt;=Калькулятор_1!$B$7,0,0)))</f>
        <v>0</v>
      </c>
      <c r="I39" s="101">
        <f>IF(U39&gt;(Калькулятор_1!$B$7+2),"Скрыть",IF(U39=Калькулятор_1!$B$7+2,0,IF(U39&lt;Калькулятор_1!$B$7,0,0)))</f>
        <v>0</v>
      </c>
      <c r="J39" s="102">
        <f>IF(U39&gt;(Калькулятор_1!$B$7+2),"Скрыть",IF(U39=Калькулятор_1!$B$7+2,0,IF(U39&lt;=Калькулятор_1!$B$7,0,0)))</f>
        <v>0</v>
      </c>
      <c r="K39" s="100">
        <f>IF(U39&gt;(Калькулятор_1!$B$7+2),"Скрыть",IF(U39=Калькулятор_1!$B$7+2,SUM($K$6:K38),IF(U39&lt;=Калькулятор_1!$B$7,0,0)))</f>
        <v>0</v>
      </c>
      <c r="L39" s="103">
        <f>IF(U39&gt;(Калькулятор_1!$B$7+2),"Скрыть",IF(U39=Калькулятор_1!$B$7+2,0,IF(U39&lt;=Калькулятор_1!$B$7,0,0)))</f>
        <v>0</v>
      </c>
      <c r="M39" s="101">
        <f>IF(U39&gt;(Калькулятор_1!$B$7+2),"Скрыть",IF(U39=Калькулятор_1!$B$7+2,0,IF(U39&lt;=Калькулятор_1!$B$7,0,0)))</f>
        <v>0</v>
      </c>
      <c r="N39" s="101">
        <f>IF(U39&gt;(Калькулятор_1!$B$7+2),"Скрыть",IF(U39=Калькулятор_1!$B$7+2,0,IF(U39&lt;=Калькулятор_1!$B$7,0,0)))</f>
        <v>0</v>
      </c>
      <c r="O39" s="101">
        <f>IF(U39&gt;(Калькулятор_1!$B$7+2),"Скрыть",IF(U39=Калькулятор_1!$B$7+2,0,IF(U39&lt;=Калькулятор_1!$B$7,0,0)))</f>
        <v>0</v>
      </c>
      <c r="P39" s="101">
        <f>IF(U39&gt;(Калькулятор_1!$B$7+2),"Скрыть",IF(U39=Калькулятор_1!$B$7+2,0,IF(U39&lt;=Калькулятор_1!$B$7,0,0)))</f>
        <v>0</v>
      </c>
      <c r="Q39" s="101">
        <f>IF(U39&gt;(Калькулятор_1!$B$7+2),"Скрыть",IF(U39=Калькулятор_1!$B$7+2,0,IF(U39&lt;=Калькулятор_1!$B$7,0,0)))</f>
        <v>0</v>
      </c>
      <c r="R39" s="101">
        <f>IF(U39&gt;(Калькулятор_1!$B$7+2),"Скрыть",IF(U39=Калькулятор_1!$B$7+2,0,IF(U39&lt;=Калькулятор_1!$B$7,0,0)))</f>
        <v>0</v>
      </c>
      <c r="S39" s="104" t="str">
        <f>IF(U39&gt;(Калькулятор_1!$B$7+2),"Скрыть",IF(U39=Калькулятор_1!$B$7+2,XIRR($E$6:E38,$C$6:C38,50),"Х"))</f>
        <v>Х</v>
      </c>
      <c r="T39" s="105" t="str">
        <f>IF(U39&gt;(Калькулятор_1!$B$7+2),"Скрыть",IF(U39=Калькулятор_1!$B$7+2,G39+F39+K39,"Х"))</f>
        <v>Х</v>
      </c>
      <c r="U39" s="95">
        <v>34</v>
      </c>
      <c r="V39" s="96">
        <f ca="1">Калькулятор_1!E37</f>
        <v>-600</v>
      </c>
    </row>
    <row r="40" spans="1:23" ht="15.6" x14ac:dyDescent="0.3">
      <c r="A40" s="107" t="str">
        <f>[1]Калькулятор_1!C38</f>
        <v/>
      </c>
      <c r="B40" s="97">
        <f ca="1">IF(U40&gt;(Калькулятор_1!$B$7+2),"Скрыть",IF(U40=Калькулятор_1!$B$7+2,"Усього",Калькулятор_1!C38))</f>
        <v>34</v>
      </c>
      <c r="C40" s="98">
        <f ca="1">IF(U40&gt;(Калькулятор_1!$B$7+2),"Скрыть",IF(U40=Калькулятор_1!$B$7+2,"Х",Калькулятор_1!D38))</f>
        <v>46015</v>
      </c>
      <c r="D40" s="99">
        <f ca="1">IF(U40&gt;(Калькулятор_1!$B$7+2),"Скрыть",IF(U40=Калькулятор_1!$B$7+2,"Усього",IFERROR(C40-C39,"")))</f>
        <v>5</v>
      </c>
      <c r="E40" s="100">
        <f ca="1">IF(U40&gt;(Калькулятор_1!$B$7+2),"Скрыть",IF(U40=Калькулятор_1!$B$7+2,SUM(E39),Калькулятор_1!I38))</f>
        <v>22.5</v>
      </c>
      <c r="F40" s="100">
        <f ca="1">IF(U40&gt;(Калькулятор_1!$B$7+2),"Скрыть",IF(U40=Калькулятор_1!$B$7+2,SUM(F39),Калькулятор_1!G38))</f>
        <v>0</v>
      </c>
      <c r="G40" s="100">
        <f ca="1">IF(U40&gt;(Калькулятор_1!$B$7+2),"Скрыть",IF(U40=Калькулятор_1!$B$7+2,SUM($G$6:G39),Калькулятор_1!H38))</f>
        <v>22.5</v>
      </c>
      <c r="H40" s="101">
        <f>IF(U40&gt;(Калькулятор_1!$B$7+2),"Скрыть",IF(U40=Калькулятор_1!$B$7+2,0,IF(U40&lt;=Калькулятор_1!$B$7,0,0)))</f>
        <v>0</v>
      </c>
      <c r="I40" s="101">
        <f>IF(U40&gt;(Калькулятор_1!$B$7+2),"Скрыть",IF(U40=Калькулятор_1!$B$7+2,0,IF(U40&lt;Калькулятор_1!$B$7,0,0)))</f>
        <v>0</v>
      </c>
      <c r="J40" s="102">
        <f>IF(U40&gt;(Калькулятор_1!$B$7+2),"Скрыть",IF(U40=Калькулятор_1!$B$7+2,0,IF(U40&lt;=Калькулятор_1!$B$7,0,0)))</f>
        <v>0</v>
      </c>
      <c r="K40" s="100">
        <f>IF(U40&gt;(Калькулятор_1!$B$7+2),"Скрыть",IF(U40=Калькулятор_1!$B$7+2,SUM($K$6:K39),IF(U40&lt;=Калькулятор_1!$B$7,0,0)))</f>
        <v>0</v>
      </c>
      <c r="L40" s="103">
        <f>IF(U40&gt;(Калькулятор_1!$B$7+2),"Скрыть",IF(U40=Калькулятор_1!$B$7+2,0,IF(U40&lt;=Калькулятор_1!$B$7,0,0)))</f>
        <v>0</v>
      </c>
      <c r="M40" s="101">
        <f>IF(U40&gt;(Калькулятор_1!$B$7+2),"Скрыть",IF(U40=Калькулятор_1!$B$7+2,0,IF(U40&lt;=Калькулятор_1!$B$7,0,0)))</f>
        <v>0</v>
      </c>
      <c r="N40" s="101">
        <f>IF(U40&gt;(Калькулятор_1!$B$7+2),"Скрыть",IF(U40=Калькулятор_1!$B$7+2,0,IF(U40&lt;=Калькулятор_1!$B$7,0,0)))</f>
        <v>0</v>
      </c>
      <c r="O40" s="101">
        <f>IF(U40&gt;(Калькулятор_1!$B$7+2),"Скрыть",IF(U40=Калькулятор_1!$B$7+2,0,IF(U40&lt;=Калькулятор_1!$B$7,0,0)))</f>
        <v>0</v>
      </c>
      <c r="P40" s="101">
        <f>IF(U40&gt;(Калькулятор_1!$B$7+2),"Скрыть",IF(U40=Калькулятор_1!$B$7+2,0,IF(U40&lt;=Калькулятор_1!$B$7,0,0)))</f>
        <v>0</v>
      </c>
      <c r="Q40" s="101">
        <f>IF(U40&gt;(Калькулятор_1!$B$7+2),"Скрыть",IF(U40=Калькулятор_1!$B$7+2,0,IF(U40&lt;=Калькулятор_1!$B$7,0,0)))</f>
        <v>0</v>
      </c>
      <c r="R40" s="101">
        <f>IF(U40&gt;(Калькулятор_1!$B$7+2),"Скрыть",IF(U40=Калькулятор_1!$B$7+2,0,IF(U40&lt;=Калькулятор_1!$B$7,0,0)))</f>
        <v>0</v>
      </c>
      <c r="S40" s="104" t="str">
        <f>IF(U40&gt;(Калькулятор_1!$B$7+2),"Скрыть",IF(U40=Калькулятор_1!$B$7+2,XIRR($E$6:E39,$C$6:C39,50),"Х"))</f>
        <v>Х</v>
      </c>
      <c r="T40" s="105" t="str">
        <f>IF(U40&gt;(Калькулятор_1!$B$7+2),"Скрыть",IF(U40=Калькулятор_1!$B$7+2,G40+F40+K40,"Х"))</f>
        <v>Х</v>
      </c>
      <c r="U40" s="95">
        <v>35</v>
      </c>
      <c r="V40" s="96">
        <f ca="1">Калькулятор_1!E38</f>
        <v>-600</v>
      </c>
    </row>
    <row r="41" spans="1:23" ht="15.6" x14ac:dyDescent="0.3">
      <c r="A41" s="107" t="str">
        <f>[1]Калькулятор_1!C39</f>
        <v/>
      </c>
      <c r="B41" s="97">
        <f ca="1">IF(U41&gt;(Калькулятор_1!$B$7+2),"Скрыть",IF(U41=Калькулятор_1!$B$7+2,"Усього",Калькулятор_1!C39))</f>
        <v>35</v>
      </c>
      <c r="C41" s="98">
        <f ca="1">IF(U41&gt;(Калькулятор_1!$B$7+2),"Скрыть",IF(U41=Калькулятор_1!$B$7+2,"Х",Калькулятор_1!D39))</f>
        <v>46020</v>
      </c>
      <c r="D41" s="99">
        <f ca="1">IF(U41&gt;(Калькулятор_1!$B$7+2),"Скрыть",IF(U41=Калькулятор_1!$B$7+2,"Усього",IFERROR(C41-C40,"")))</f>
        <v>5</v>
      </c>
      <c r="E41" s="100">
        <f ca="1">IF(U41&gt;(Калькулятор_1!$B$7+2),"Скрыть",IF(U41=Калькулятор_1!$B$7+2,SUM(E40),Калькулятор_1!I39))</f>
        <v>22.5</v>
      </c>
      <c r="F41" s="100">
        <f ca="1">IF(U41&gt;(Калькулятор_1!$B$7+2),"Скрыть",IF(U41=Калькулятор_1!$B$7+2,SUM(F40),Калькулятор_1!G39))</f>
        <v>0</v>
      </c>
      <c r="G41" s="100">
        <f ca="1">IF(U41&gt;(Калькулятор_1!$B$7+2),"Скрыть",IF(U41=Калькулятор_1!$B$7+2,SUM($G$6:G40),Калькулятор_1!H39))</f>
        <v>22.5</v>
      </c>
      <c r="H41" s="101">
        <f>IF(U41&gt;(Калькулятор_1!$B$7+2),"Скрыть",IF(U41=Калькулятор_1!$B$7+2,0,IF(U41&lt;=Калькулятор_1!$B$7,0,0)))</f>
        <v>0</v>
      </c>
      <c r="I41" s="101">
        <f>IF(U41&gt;(Калькулятор_1!$B$7+2),"Скрыть",IF(U41=Калькулятор_1!$B$7+2,0,IF(U41&lt;Калькулятор_1!$B$7,0,0)))</f>
        <v>0</v>
      </c>
      <c r="J41" s="102">
        <f>IF(U41&gt;(Калькулятор_1!$B$7+2),"Скрыть",IF(U41=Калькулятор_1!$B$7+2,0,IF(U41&lt;=Калькулятор_1!$B$7,0,0)))</f>
        <v>0</v>
      </c>
      <c r="K41" s="100">
        <f>IF(U41&gt;(Калькулятор_1!$B$7+2),"Скрыть",IF(U41=Калькулятор_1!$B$7+2,SUM($K$6:K40),IF(U41&lt;=Калькулятор_1!$B$7,0,0)))</f>
        <v>0</v>
      </c>
      <c r="L41" s="103">
        <f>IF(U41&gt;(Калькулятор_1!$B$7+2),"Скрыть",IF(U41=Калькулятор_1!$B$7+2,0,IF(U41&lt;=Калькулятор_1!$B$7,0,0)))</f>
        <v>0</v>
      </c>
      <c r="M41" s="101">
        <f>IF(U41&gt;(Калькулятор_1!$B$7+2),"Скрыть",IF(U41=Калькулятор_1!$B$7+2,0,IF(U41&lt;=Калькулятор_1!$B$7,0,0)))</f>
        <v>0</v>
      </c>
      <c r="N41" s="101">
        <f>IF(U41&gt;(Калькулятор_1!$B$7+2),"Скрыть",IF(U41=Калькулятор_1!$B$7+2,0,IF(U41&lt;=Калькулятор_1!$B$7,0,0)))</f>
        <v>0</v>
      </c>
      <c r="O41" s="101">
        <f>IF(U41&gt;(Калькулятор_1!$B$7+2),"Скрыть",IF(U41=Калькулятор_1!$B$7+2,0,IF(U41&lt;=Калькулятор_1!$B$7,0,0)))</f>
        <v>0</v>
      </c>
      <c r="P41" s="101">
        <f>IF(U41&gt;(Калькулятор_1!$B$7+2),"Скрыть",IF(U41=Калькулятор_1!$B$7+2,0,IF(U41&lt;=Калькулятор_1!$B$7,0,0)))</f>
        <v>0</v>
      </c>
      <c r="Q41" s="101">
        <f>IF(U41&gt;(Калькулятор_1!$B$7+2),"Скрыть",IF(U41=Калькулятор_1!$B$7+2,0,IF(U41&lt;=Калькулятор_1!$B$7,0,0)))</f>
        <v>0</v>
      </c>
      <c r="R41" s="101">
        <f>IF(U41&gt;(Калькулятор_1!$B$7+2),"Скрыть",IF(U41=Калькулятор_1!$B$7+2,0,IF(U41&lt;=Калькулятор_1!$B$7,0,0)))</f>
        <v>0</v>
      </c>
      <c r="S41" s="104" t="str">
        <f>IF(U41&gt;(Калькулятор_1!$B$7+2),"Скрыть",IF(U41=Калькулятор_1!$B$7+2,XIRR($E$6:E40,$C$6:C40,50),"Х"))</f>
        <v>Х</v>
      </c>
      <c r="T41" s="105" t="str">
        <f>IF(U41&gt;(Калькулятор_1!$B$7+2),"Скрыть",IF(U41=Калькулятор_1!$B$7+2,G41+F41+K41,"Х"))</f>
        <v>Х</v>
      </c>
      <c r="U41" s="95">
        <v>36</v>
      </c>
      <c r="V41" s="96">
        <f ca="1">Калькулятор_1!E39</f>
        <v>-600</v>
      </c>
    </row>
    <row r="42" spans="1:23" ht="15.6" x14ac:dyDescent="0.3">
      <c r="B42" s="97">
        <f ca="1">IF(U42&gt;(Калькулятор_1!$B$7+2),"Скрыть",IF(U42=Калькулятор_1!$B$7+2,"Усього",Калькулятор_1!C40))</f>
        <v>36</v>
      </c>
      <c r="C42" s="98">
        <f ca="1">IF(U42&gt;(Калькулятор_1!$B$7+2),"Скрыть",IF(U42=Калькулятор_1!$B$7+2,"Х",Калькулятор_1!D40))</f>
        <v>46025</v>
      </c>
      <c r="D42" s="99">
        <f ca="1">IF(U42&gt;(Калькулятор_1!$B$7+2),"Скрыть",IF(U42=Калькулятор_1!$B$7+2,"Усього",IFERROR(C42-C41,"")))</f>
        <v>5</v>
      </c>
      <c r="E42" s="100">
        <f ca="1">IF(U42&gt;(Калькулятор_1!$B$7+2),"Скрыть",IF(U42=Калькулятор_1!$B$7+2,SUM(E41),Калькулятор_1!I40))</f>
        <v>22.5</v>
      </c>
      <c r="F42" s="100">
        <f ca="1">IF(U42&gt;(Калькулятор_1!$B$7+2),"Скрыть",IF(U42=Калькулятор_1!$B$7+2,SUM(F41),Калькулятор_1!G40))</f>
        <v>0</v>
      </c>
      <c r="G42" s="100">
        <f ca="1">IF(U42&gt;(Калькулятор_1!$B$7+2),"Скрыть",IF(U42=Калькулятор_1!$B$7+2,SUM($G$6:G41),Калькулятор_1!H40))</f>
        <v>22.5</v>
      </c>
      <c r="H42" s="101">
        <f>IF(U42&gt;(Калькулятор_1!$B$7+2),"Скрыть",IF(U42=Калькулятор_1!$B$7+2,0,IF(U42&lt;=Калькулятор_1!$B$7,0,0)))</f>
        <v>0</v>
      </c>
      <c r="I42" s="101">
        <f>IF(U42&gt;(Калькулятор_1!$B$7+2),"Скрыть",IF(U42=Калькулятор_1!$B$7+2,0,IF(U42&lt;Калькулятор_1!$B$7,0,0)))</f>
        <v>0</v>
      </c>
      <c r="J42" s="102">
        <f>IF(U42&gt;(Калькулятор_1!$B$7+2),"Скрыть",IF(U42=Калькулятор_1!$B$7+2,0,IF(U42&lt;=Калькулятор_1!$B$7,0,0)))</f>
        <v>0</v>
      </c>
      <c r="K42" s="100">
        <f>IF(U42&gt;(Калькулятор_1!$B$7+2),"Скрыть",IF(U42=Калькулятор_1!$B$7+2,SUM($K$6:K41),IF(U42&lt;=Калькулятор_1!$B$7,0,0)))</f>
        <v>0</v>
      </c>
      <c r="L42" s="103">
        <f>IF(U42&gt;(Калькулятор_1!$B$7+2),"Скрыть",IF(U42=Калькулятор_1!$B$7+2,0,IF(U42&lt;=Калькулятор_1!$B$7,0,0)))</f>
        <v>0</v>
      </c>
      <c r="M42" s="101">
        <f>IF(U42&gt;(Калькулятор_1!$B$7+2),"Скрыть",IF(U42=Калькулятор_1!$B$7+2,0,IF(U42&lt;=Калькулятор_1!$B$7,0,0)))</f>
        <v>0</v>
      </c>
      <c r="N42" s="101">
        <f>IF(U42&gt;(Калькулятор_1!$B$7+2),"Скрыть",IF(U42=Калькулятор_1!$B$7+2,0,IF(U42&lt;=Калькулятор_1!$B$7,0,0)))</f>
        <v>0</v>
      </c>
      <c r="O42" s="101">
        <f>IF(U42&gt;(Калькулятор_1!$B$7+2),"Скрыть",IF(U42=Калькулятор_1!$B$7+2,0,IF(U42&lt;=Калькулятор_1!$B$7,0,0)))</f>
        <v>0</v>
      </c>
      <c r="P42" s="101">
        <f>IF(U42&gt;(Калькулятор_1!$B$7+2),"Скрыть",IF(U42=Калькулятор_1!$B$7+2,0,IF(U42&lt;=Калькулятор_1!$B$7,0,0)))</f>
        <v>0</v>
      </c>
      <c r="Q42" s="101">
        <f>IF(U42&gt;(Калькулятор_1!$B$7+2),"Скрыть",IF(U42=Калькулятор_1!$B$7+2,0,IF(U42&lt;=Калькулятор_1!$B$7,0,0)))</f>
        <v>0</v>
      </c>
      <c r="R42" s="101">
        <f>IF(U42&gt;(Калькулятор_1!$B$7+2),"Скрыть",IF(U42=Калькулятор_1!$B$7+2,0,IF(U42&lt;=Калькулятор_1!$B$7,0,0)))</f>
        <v>0</v>
      </c>
      <c r="S42" s="104" t="str">
        <f>IF(U42&gt;(Калькулятор_1!$B$7+2),"Скрыть",IF(U42=Калькулятор_1!$B$7+2,XIRR($E$6:E41,$C$6:C41,50),"Х"))</f>
        <v>Х</v>
      </c>
      <c r="T42" s="105" t="str">
        <f>IF(U42&gt;(Калькулятор_1!$B$7+2),"Скрыть",IF(U42=Калькулятор_1!$B$7+2,G42+F42+K42,"Х"))</f>
        <v>Х</v>
      </c>
      <c r="U42" s="95">
        <v>37</v>
      </c>
      <c r="V42" s="96">
        <f ca="1">Калькулятор_1!E40</f>
        <v>-600</v>
      </c>
    </row>
    <row r="43" spans="1:23" ht="15.6" x14ac:dyDescent="0.3">
      <c r="B43" s="97">
        <f ca="1">IF(U43&gt;(Калькулятор_1!$B$7+2),"Скрыть",IF(U43=Калькулятор_1!$B$7+2,"Усього",Калькулятор_1!C41))</f>
        <v>37</v>
      </c>
      <c r="C43" s="98">
        <f ca="1">IF(U43&gt;(Калькулятор_1!$B$7+2),"Скрыть",IF(U43=Калькулятор_1!$B$7+2,"Х",Калькулятор_1!D41))</f>
        <v>46030</v>
      </c>
      <c r="D43" s="99">
        <f ca="1">IF(U43&gt;(Калькулятор_1!$B$7+2),"Скрыть",IF(U43=Калькулятор_1!$B$7+2,"Усього",IFERROR(C43-C42,"")))</f>
        <v>5</v>
      </c>
      <c r="E43" s="100">
        <f ca="1">IF(U43&gt;(Калькулятор_1!$B$7+2),"Скрыть",IF(U43=Калькулятор_1!$B$7+2,SUM(E42),Калькулятор_1!I41))</f>
        <v>22.5</v>
      </c>
      <c r="F43" s="100">
        <f ca="1">IF(U43&gt;(Калькулятор_1!$B$7+2),"Скрыть",IF(U43=Калькулятор_1!$B$7+2,SUM(F42),Калькулятор_1!G41))</f>
        <v>0</v>
      </c>
      <c r="G43" s="100">
        <f ca="1">IF(U43&gt;(Калькулятор_1!$B$7+2),"Скрыть",IF(U43=Калькулятор_1!$B$7+2,SUM($G$6:G42),Калькулятор_1!H41))</f>
        <v>22.5</v>
      </c>
      <c r="H43" s="101">
        <f>IF(U43&gt;(Калькулятор_1!$B$7+2),"Скрыть",IF(U43=Калькулятор_1!$B$7+2,0,IF(U43&lt;=Калькулятор_1!$B$7,0,0)))</f>
        <v>0</v>
      </c>
      <c r="I43" s="101">
        <f>IF(U43&gt;(Калькулятор_1!$B$7+2),"Скрыть",IF(U43=Калькулятор_1!$B$7+2,0,IF(U43&lt;Калькулятор_1!$B$7,0,0)))</f>
        <v>0</v>
      </c>
      <c r="J43" s="102">
        <f>IF(U43&gt;(Калькулятор_1!$B$7+2),"Скрыть",IF(U43=Калькулятор_1!$B$7+2,0,IF(U43&lt;=Калькулятор_1!$B$7,0,0)))</f>
        <v>0</v>
      </c>
      <c r="K43" s="100">
        <f>IF(U43&gt;(Калькулятор_1!$B$7+2),"Скрыть",IF(U43=Калькулятор_1!$B$7+2,SUM($K$6:K42),IF(U43&lt;=Калькулятор_1!$B$7,0,0)))</f>
        <v>0</v>
      </c>
      <c r="L43" s="103">
        <f>IF(U43&gt;(Калькулятор_1!$B$7+2),"Скрыть",IF(U43=Калькулятор_1!$B$7+2,0,IF(U43&lt;=Калькулятор_1!$B$7,0,0)))</f>
        <v>0</v>
      </c>
      <c r="M43" s="101">
        <f>IF(U43&gt;(Калькулятор_1!$B$7+2),"Скрыть",IF(U43=Калькулятор_1!$B$7+2,0,IF(U43&lt;=Калькулятор_1!$B$7,0,0)))</f>
        <v>0</v>
      </c>
      <c r="N43" s="101">
        <f>IF(U43&gt;(Калькулятор_1!$B$7+2),"Скрыть",IF(U43=Калькулятор_1!$B$7+2,0,IF(U43&lt;=Калькулятор_1!$B$7,0,0)))</f>
        <v>0</v>
      </c>
      <c r="O43" s="101">
        <f>IF(U43&gt;(Калькулятор_1!$B$7+2),"Скрыть",IF(U43=Калькулятор_1!$B$7+2,0,IF(U43&lt;=Калькулятор_1!$B$7,0,0)))</f>
        <v>0</v>
      </c>
      <c r="P43" s="101">
        <f>IF(U43&gt;(Калькулятор_1!$B$7+2),"Скрыть",IF(U43=Калькулятор_1!$B$7+2,0,IF(U43&lt;=Калькулятор_1!$B$7,0,0)))</f>
        <v>0</v>
      </c>
      <c r="Q43" s="101">
        <f>IF(U43&gt;(Калькулятор_1!$B$7+2),"Скрыть",IF(U43=Калькулятор_1!$B$7+2,0,IF(U43&lt;=Калькулятор_1!$B$7,0,0)))</f>
        <v>0</v>
      </c>
      <c r="R43" s="101">
        <f>IF(U43&gt;(Калькулятор_1!$B$7+2),"Скрыть",IF(U43=Калькулятор_1!$B$7+2,0,IF(U43&lt;=Калькулятор_1!$B$7,0,0)))</f>
        <v>0</v>
      </c>
      <c r="S43" s="104" t="str">
        <f>IF(U43&gt;(Калькулятор_1!$B$7+2),"Скрыть",IF(U43=Калькулятор_1!$B$7+2,XIRR($E$6:E42,$C$6:C42,50),"Х"))</f>
        <v>Х</v>
      </c>
      <c r="T43" s="105" t="str">
        <f>IF(U43&gt;(Калькулятор_1!$B$7+2),"Скрыть",IF(U43=Калькулятор_1!$B$7+2,G43+F43+K43,"Х"))</f>
        <v>Х</v>
      </c>
      <c r="U43" s="95">
        <v>38</v>
      </c>
      <c r="V43" s="96">
        <f ca="1">Калькулятор_1!E41</f>
        <v>-600</v>
      </c>
    </row>
    <row r="44" spans="1:23" ht="15.6" x14ac:dyDescent="0.3">
      <c r="B44" s="97">
        <f ca="1">IF(U44&gt;(Калькулятор_1!$B$7+2),"Скрыть",IF(U44=Калькулятор_1!$B$7+2,"Усього",Калькулятор_1!C42))</f>
        <v>38</v>
      </c>
      <c r="C44" s="98">
        <f ca="1">IF(U44&gt;(Калькулятор_1!$B$7+2),"Скрыть",IF(U44=Калькулятор_1!$B$7+2,"Х",Калькулятор_1!D42))</f>
        <v>46035</v>
      </c>
      <c r="D44" s="99">
        <f ca="1">IF(U44&gt;(Калькулятор_1!$B$7+2),"Скрыть",IF(U44=Калькулятор_1!$B$7+2,"Усього",IFERROR(C44-C43,"")))</f>
        <v>5</v>
      </c>
      <c r="E44" s="100">
        <f ca="1">IF(U44&gt;(Калькулятор_1!$B$7+2),"Скрыть",IF(U44=Калькулятор_1!$B$7+2,SUM(E43),Калькулятор_1!I42))</f>
        <v>22.5</v>
      </c>
      <c r="F44" s="100">
        <f ca="1">IF(U44&gt;(Калькулятор_1!$B$7+2),"Скрыть",IF(U44=Калькулятор_1!$B$7+2,SUM(F43),Калькулятор_1!G42))</f>
        <v>0</v>
      </c>
      <c r="G44" s="100">
        <f ca="1">IF(U44&gt;(Калькулятор_1!$B$7+2),"Скрыть",IF(U44=Калькулятор_1!$B$7+2,SUM($G$6:G43),Калькулятор_1!H42))</f>
        <v>22.5</v>
      </c>
      <c r="H44" s="101">
        <f>IF(U44&gt;(Калькулятор_1!$B$7+2),"Скрыть",IF(U44=Калькулятор_1!$B$7+2,0,IF(U44&lt;=Калькулятор_1!$B$7,0,0)))</f>
        <v>0</v>
      </c>
      <c r="I44" s="101">
        <f>IF(U44&gt;(Калькулятор_1!$B$7+2),"Скрыть",IF(U44=Калькулятор_1!$B$7+2,0,IF(U44&lt;Калькулятор_1!$B$7,0,0)))</f>
        <v>0</v>
      </c>
      <c r="J44" s="102">
        <f>IF(U44&gt;(Калькулятор_1!$B$7+2),"Скрыть",IF(U44=Калькулятор_1!$B$7+2,0,IF(U44&lt;=Калькулятор_1!$B$7,0,0)))</f>
        <v>0</v>
      </c>
      <c r="K44" s="100">
        <f>IF(U44&gt;(Калькулятор_1!$B$7+2),"Скрыть",IF(U44=Калькулятор_1!$B$7+2,SUM($K$6:K43),IF(U44&lt;=Калькулятор_1!$B$7,0,0)))</f>
        <v>0</v>
      </c>
      <c r="L44" s="103">
        <f>IF(U44&gt;(Калькулятор_1!$B$7+2),"Скрыть",IF(U44=Калькулятор_1!$B$7+2,0,IF(U44&lt;=Калькулятор_1!$B$7,0,0)))</f>
        <v>0</v>
      </c>
      <c r="M44" s="101">
        <f>IF(U44&gt;(Калькулятор_1!$B$7+2),"Скрыть",IF(U44=Калькулятор_1!$B$7+2,0,IF(U44&lt;=Калькулятор_1!$B$7,0,0)))</f>
        <v>0</v>
      </c>
      <c r="N44" s="101">
        <f>IF(U44&gt;(Калькулятор_1!$B$7+2),"Скрыть",IF(U44=Калькулятор_1!$B$7+2,0,IF(U44&lt;=Калькулятор_1!$B$7,0,0)))</f>
        <v>0</v>
      </c>
      <c r="O44" s="101">
        <f>IF(U44&gt;(Калькулятор_1!$B$7+2),"Скрыть",IF(U44=Калькулятор_1!$B$7+2,0,IF(U44&lt;=Калькулятор_1!$B$7,0,0)))</f>
        <v>0</v>
      </c>
      <c r="P44" s="101">
        <f>IF(U44&gt;(Калькулятор_1!$B$7+2),"Скрыть",IF(U44=Калькулятор_1!$B$7+2,0,IF(U44&lt;=Калькулятор_1!$B$7,0,0)))</f>
        <v>0</v>
      </c>
      <c r="Q44" s="101">
        <f>IF(U44&gt;(Калькулятор_1!$B$7+2),"Скрыть",IF(U44=Калькулятор_1!$B$7+2,0,IF(U44&lt;=Калькулятор_1!$B$7,0,0)))</f>
        <v>0</v>
      </c>
      <c r="R44" s="101">
        <f>IF(U44&gt;(Калькулятор_1!$B$7+2),"Скрыть",IF(U44=Калькулятор_1!$B$7+2,0,IF(U44&lt;=Калькулятор_1!$B$7,0,0)))</f>
        <v>0</v>
      </c>
      <c r="S44" s="104" t="str">
        <f>IF(U44&gt;(Калькулятор_1!$B$7+2),"Скрыть",IF(U44=Калькулятор_1!$B$7+2,XIRR($E$6:E43,$C$6:C43,50),"Х"))</f>
        <v>Х</v>
      </c>
      <c r="T44" s="105" t="str">
        <f>IF(U44&gt;(Калькулятор_1!$B$7+2),"Скрыть",IF(U44=Калькулятор_1!$B$7+2,G44+F44+K44,"Х"))</f>
        <v>Х</v>
      </c>
      <c r="U44" s="95">
        <v>39</v>
      </c>
      <c r="V44" s="96">
        <f ca="1">Калькулятор_1!E42</f>
        <v>-600</v>
      </c>
    </row>
    <row r="45" spans="1:23" ht="15.6" x14ac:dyDescent="0.3">
      <c r="B45" s="97">
        <f ca="1">IF(U45&gt;(Калькулятор_1!$B$7+2),"Скрыть",IF(U45=Калькулятор_1!$B$7+2,"Усього",Калькулятор_1!C43))</f>
        <v>39</v>
      </c>
      <c r="C45" s="98">
        <f ca="1">IF(U45&gt;(Калькулятор_1!$B$7+2),"Скрыть",IF(U45=Калькулятор_1!$B$7+2,"Х",Калькулятор_1!D43))</f>
        <v>46040</v>
      </c>
      <c r="D45" s="99">
        <f ca="1">IF(U45&gt;(Калькулятор_1!$B$7+2),"Скрыть",IF(U45=Калькулятор_1!$B$7+2,"Усього",IFERROR(C45-C44,"")))</f>
        <v>5</v>
      </c>
      <c r="E45" s="100">
        <f ca="1">IF(U45&gt;(Калькулятор_1!$B$7+2),"Скрыть",IF(U45=Калькулятор_1!$B$7+2,SUM(E44),Калькулятор_1!I43))</f>
        <v>22.5</v>
      </c>
      <c r="F45" s="100">
        <f ca="1">IF(U45&gt;(Калькулятор_1!$B$7+2),"Скрыть",IF(U45=Калькулятор_1!$B$7+2,SUM(F44),Калькулятор_1!G43))</f>
        <v>0</v>
      </c>
      <c r="G45" s="100">
        <f ca="1">IF(U45&gt;(Калькулятор_1!$B$7+2),"Скрыть",IF(U45=Калькулятор_1!$B$7+2,SUM($G$6:G44),Калькулятор_1!H43))</f>
        <v>22.5</v>
      </c>
      <c r="H45" s="101">
        <f>IF(U45&gt;(Калькулятор_1!$B$7+2),"Скрыть",IF(U45=Калькулятор_1!$B$7+2,0,IF(U45&lt;=Калькулятор_1!$B$7,0,0)))</f>
        <v>0</v>
      </c>
      <c r="I45" s="101">
        <f>IF(U45&gt;(Калькулятор_1!$B$7+2),"Скрыть",IF(U45=Калькулятор_1!$B$7+2,0,IF(U45&lt;Калькулятор_1!$B$7,0,0)))</f>
        <v>0</v>
      </c>
      <c r="J45" s="102">
        <f>IF(U45&gt;(Калькулятор_1!$B$7+2),"Скрыть",IF(U45=Калькулятор_1!$B$7+2,0,IF(U45&lt;=Калькулятор_1!$B$7,0,0)))</f>
        <v>0</v>
      </c>
      <c r="K45" s="100">
        <f>IF(U45&gt;(Калькулятор_1!$B$7+2),"Скрыть",IF(U45=Калькулятор_1!$B$7+2,SUM($K$6:K44),IF(U45&lt;=Калькулятор_1!$B$7,0,0)))</f>
        <v>0</v>
      </c>
      <c r="L45" s="103">
        <f>IF(U45&gt;(Калькулятор_1!$B$7+2),"Скрыть",IF(U45=Калькулятор_1!$B$7+2,0,IF(U45&lt;=Калькулятор_1!$B$7,0,0)))</f>
        <v>0</v>
      </c>
      <c r="M45" s="101">
        <f>IF(U45&gt;(Калькулятор_1!$B$7+2),"Скрыть",IF(U45=Калькулятор_1!$B$7+2,0,IF(U45&lt;=Калькулятор_1!$B$7,0,0)))</f>
        <v>0</v>
      </c>
      <c r="N45" s="101">
        <f>IF(U45&gt;(Калькулятор_1!$B$7+2),"Скрыть",IF(U45=Калькулятор_1!$B$7+2,0,IF(U45&lt;=Калькулятор_1!$B$7,0,0)))</f>
        <v>0</v>
      </c>
      <c r="O45" s="101">
        <f>IF(U45&gt;(Калькулятор_1!$B$7+2),"Скрыть",IF(U45=Калькулятор_1!$B$7+2,0,IF(U45&lt;=Калькулятор_1!$B$7,0,0)))</f>
        <v>0</v>
      </c>
      <c r="P45" s="101">
        <f>IF(U45&gt;(Калькулятор_1!$B$7+2),"Скрыть",IF(U45=Калькулятор_1!$B$7+2,0,IF(U45&lt;=Калькулятор_1!$B$7,0,0)))</f>
        <v>0</v>
      </c>
      <c r="Q45" s="101">
        <f>IF(U45&gt;(Калькулятор_1!$B$7+2),"Скрыть",IF(U45=Калькулятор_1!$B$7+2,0,IF(U45&lt;=Калькулятор_1!$B$7,0,0)))</f>
        <v>0</v>
      </c>
      <c r="R45" s="101">
        <f>IF(U45&gt;(Калькулятор_1!$B$7+2),"Скрыть",IF(U45=Калькулятор_1!$B$7+2,0,IF(U45&lt;=Калькулятор_1!$B$7,0,0)))</f>
        <v>0</v>
      </c>
      <c r="S45" s="104" t="str">
        <f>IF(U45&gt;(Калькулятор_1!$B$7+2),"Скрыть",IF(U45=Калькулятор_1!$B$7+2,XIRR($E$6:E44,$C$6:C44,50),"Х"))</f>
        <v>Х</v>
      </c>
      <c r="T45" s="105" t="str">
        <f>IF(U45&gt;(Калькулятор_1!$B$7+2),"Скрыть",IF(U45=Калькулятор_1!$B$7+2,G45+F45+K45,"Х"))</f>
        <v>Х</v>
      </c>
      <c r="U45" s="95">
        <v>40</v>
      </c>
      <c r="V45" s="96">
        <f ca="1">Калькулятор_1!E43</f>
        <v>-600</v>
      </c>
    </row>
    <row r="46" spans="1:23" ht="15.6" x14ac:dyDescent="0.3">
      <c r="B46" s="97">
        <f ca="1">IF(U46&gt;(Калькулятор_1!$B$7+2),"Скрыть",IF(U46=Калькулятор_1!$B$7+2,"Усього",Калькулятор_1!C44))</f>
        <v>40</v>
      </c>
      <c r="C46" s="98">
        <f ca="1">IF(U46&gt;(Калькулятор_1!$B$7+2),"Скрыть",IF(U46=Калькулятор_1!$B$7+2,"Х",Калькулятор_1!D44))</f>
        <v>46045</v>
      </c>
      <c r="D46" s="99">
        <f ca="1">IF(U46&gt;(Калькулятор_1!$B$7+2),"Скрыть",IF(U46=Калькулятор_1!$B$7+2,"Усього",IFERROR(C46-C45,"")))</f>
        <v>5</v>
      </c>
      <c r="E46" s="100">
        <f ca="1">IF(U46&gt;(Калькулятор_1!$B$7+2),"Скрыть",IF(U46=Калькулятор_1!$B$7+2,SUM(E45),Калькулятор_1!I44))</f>
        <v>22.5</v>
      </c>
      <c r="F46" s="100">
        <f ca="1">IF(U46&gt;(Калькулятор_1!$B$7+2),"Скрыть",IF(U46=Калькулятор_1!$B$7+2,SUM(F45),Калькулятор_1!G44))</f>
        <v>0</v>
      </c>
      <c r="G46" s="100">
        <f ca="1">IF(U46&gt;(Калькулятор_1!$B$7+2),"Скрыть",IF(U46=Калькулятор_1!$B$7+2,SUM($G$6:G45),Калькулятор_1!H44))</f>
        <v>22.5</v>
      </c>
      <c r="H46" s="101">
        <f>IF(U46&gt;(Калькулятор_1!$B$7+2),"Скрыть",IF(U46=Калькулятор_1!$B$7+2,0,IF(U46&lt;=Калькулятор_1!$B$7,0,0)))</f>
        <v>0</v>
      </c>
      <c r="I46" s="101">
        <f>IF(U46&gt;(Калькулятор_1!$B$7+2),"Скрыть",IF(U46=Калькулятор_1!$B$7+2,0,IF(U46&lt;Калькулятор_1!$B$7,0,0)))</f>
        <v>0</v>
      </c>
      <c r="J46" s="102">
        <f>IF(U46&gt;(Калькулятор_1!$B$7+2),"Скрыть",IF(U46=Калькулятор_1!$B$7+2,0,IF(U46&lt;=Калькулятор_1!$B$7,0,0)))</f>
        <v>0</v>
      </c>
      <c r="K46" s="100">
        <f>IF(U46&gt;(Калькулятор_1!$B$7+2),"Скрыть",IF(U46=Калькулятор_1!$B$7+2,SUM($K$6:K45),IF(U46&lt;=Калькулятор_1!$B$7,0,0)))</f>
        <v>0</v>
      </c>
      <c r="L46" s="103">
        <f>IF(U46&gt;(Калькулятор_1!$B$7+2),"Скрыть",IF(U46=Калькулятор_1!$B$7+2,0,IF(U46&lt;=Калькулятор_1!$B$7,0,0)))</f>
        <v>0</v>
      </c>
      <c r="M46" s="101">
        <f>IF(U46&gt;(Калькулятор_1!$B$7+2),"Скрыть",IF(U46=Калькулятор_1!$B$7+2,0,IF(U46&lt;=Калькулятор_1!$B$7,0,0)))</f>
        <v>0</v>
      </c>
      <c r="N46" s="101">
        <f>IF(U46&gt;(Калькулятор_1!$B$7+2),"Скрыть",IF(U46=Калькулятор_1!$B$7+2,0,IF(U46&lt;=Калькулятор_1!$B$7,0,0)))</f>
        <v>0</v>
      </c>
      <c r="O46" s="101">
        <f>IF(U46&gt;(Калькулятор_1!$B$7+2),"Скрыть",IF(U46=Калькулятор_1!$B$7+2,0,IF(U46&lt;=Калькулятор_1!$B$7,0,0)))</f>
        <v>0</v>
      </c>
      <c r="P46" s="101">
        <f>IF(U46&gt;(Калькулятор_1!$B$7+2),"Скрыть",IF(U46=Калькулятор_1!$B$7+2,0,IF(U46&lt;=Калькулятор_1!$B$7,0,0)))</f>
        <v>0</v>
      </c>
      <c r="Q46" s="101">
        <f>IF(U46&gt;(Калькулятор_1!$B$7+2),"Скрыть",IF(U46=Калькулятор_1!$B$7+2,0,IF(U46&lt;=Калькулятор_1!$B$7,0,0)))</f>
        <v>0</v>
      </c>
      <c r="R46" s="101">
        <f>IF(U46&gt;(Калькулятор_1!$B$7+2),"Скрыть",IF(U46=Калькулятор_1!$B$7+2,0,IF(U46&lt;=Калькулятор_1!$B$7,0,0)))</f>
        <v>0</v>
      </c>
      <c r="S46" s="104" t="str">
        <f>IF(U46&gt;(Калькулятор_1!$B$7+2),"Скрыть",IF(U46=Калькулятор_1!$B$7+2,XIRR($E$6:E45,$C$6:C45,50),"Х"))</f>
        <v>Х</v>
      </c>
      <c r="T46" s="105" t="str">
        <f>IF(U46&gt;(Калькулятор_1!$B$7+2),"Скрыть",IF(U46=Калькулятор_1!$B$7+2,G46+F46+K46,"Х"))</f>
        <v>Х</v>
      </c>
      <c r="U46" s="95">
        <v>41</v>
      </c>
      <c r="V46" s="96">
        <f ca="1">Калькулятор_1!E44</f>
        <v>-600</v>
      </c>
    </row>
    <row r="47" spans="1:23" ht="15.6" x14ac:dyDescent="0.3">
      <c r="B47" s="97">
        <f ca="1">IF(U47&gt;(Калькулятор_1!$B$7+2),"Скрыть",IF(U47=Калькулятор_1!$B$7+2,"Усього",Калькулятор_1!C45))</f>
        <v>41</v>
      </c>
      <c r="C47" s="98">
        <f ca="1">IF(U47&gt;(Калькулятор_1!$B$7+2),"Скрыть",IF(U47=Калькулятор_1!$B$7+2,"Х",Калькулятор_1!D45))</f>
        <v>46050</v>
      </c>
      <c r="D47" s="99">
        <f ca="1">IF(U47&gt;(Калькулятор_1!$B$7+2),"Скрыть",IF(U47=Калькулятор_1!$B$7+2,"Усього",IFERROR(C47-C46,"")))</f>
        <v>5</v>
      </c>
      <c r="E47" s="100">
        <f ca="1">IF(U47&gt;(Калькулятор_1!$B$7+2),"Скрыть",IF(U47=Калькулятор_1!$B$7+2,SUM(E46),Калькулятор_1!I45))</f>
        <v>22.5</v>
      </c>
      <c r="F47" s="100">
        <f ca="1">IF(U47&gt;(Калькулятор_1!$B$7+2),"Скрыть",IF(U47=Калькулятор_1!$B$7+2,SUM(F46),Калькулятор_1!G45))</f>
        <v>0</v>
      </c>
      <c r="G47" s="100">
        <f ca="1">IF(U47&gt;(Калькулятор_1!$B$7+2),"Скрыть",IF(U47=Калькулятор_1!$B$7+2,SUM($G$6:G46),Калькулятор_1!H45))</f>
        <v>22.5</v>
      </c>
      <c r="H47" s="101">
        <f>IF(U47&gt;(Калькулятор_1!$B$7+2),"Скрыть",IF(U47=Калькулятор_1!$B$7+2,0,IF(U47&lt;=Калькулятор_1!$B$7,0,0)))</f>
        <v>0</v>
      </c>
      <c r="I47" s="101">
        <f>IF(U47&gt;(Калькулятор_1!$B$7+2),"Скрыть",IF(U47=Калькулятор_1!$B$7+2,0,IF(U47&lt;Калькулятор_1!$B$7,0,0)))</f>
        <v>0</v>
      </c>
      <c r="J47" s="102">
        <f>IF(U47&gt;(Калькулятор_1!$B$7+2),"Скрыть",IF(U47=Калькулятор_1!$B$7+2,0,IF(U47&lt;=Калькулятор_1!$B$7,0,0)))</f>
        <v>0</v>
      </c>
      <c r="K47" s="100">
        <f>IF(U47&gt;(Калькулятор_1!$B$7+2),"Скрыть",IF(U47=Калькулятор_1!$B$7+2,SUM($K$6:K46),IF(U47&lt;=Калькулятор_1!$B$7,0,0)))</f>
        <v>0</v>
      </c>
      <c r="L47" s="103">
        <f>IF(U47&gt;(Калькулятор_1!$B$7+2),"Скрыть",IF(U47=Калькулятор_1!$B$7+2,0,IF(U47&lt;=Калькулятор_1!$B$7,0,0)))</f>
        <v>0</v>
      </c>
      <c r="M47" s="101">
        <f>IF(U47&gt;(Калькулятор_1!$B$7+2),"Скрыть",IF(U47=Калькулятор_1!$B$7+2,0,IF(U47&lt;=Калькулятор_1!$B$7,0,0)))</f>
        <v>0</v>
      </c>
      <c r="N47" s="101">
        <f>IF(U47&gt;(Калькулятор_1!$B$7+2),"Скрыть",IF(U47=Калькулятор_1!$B$7+2,0,IF(U47&lt;=Калькулятор_1!$B$7,0,0)))</f>
        <v>0</v>
      </c>
      <c r="O47" s="101">
        <f>IF(U47&gt;(Калькулятор_1!$B$7+2),"Скрыть",IF(U47=Калькулятор_1!$B$7+2,0,IF(U47&lt;=Калькулятор_1!$B$7,0,0)))</f>
        <v>0</v>
      </c>
      <c r="P47" s="101">
        <f>IF(U47&gt;(Калькулятор_1!$B$7+2),"Скрыть",IF(U47=Калькулятор_1!$B$7+2,0,IF(U47&lt;=Калькулятор_1!$B$7,0,0)))</f>
        <v>0</v>
      </c>
      <c r="Q47" s="101">
        <f>IF(U47&gt;(Калькулятор_1!$B$7+2),"Скрыть",IF(U47=Калькулятор_1!$B$7+2,0,IF(U47&lt;=Калькулятор_1!$B$7,0,0)))</f>
        <v>0</v>
      </c>
      <c r="R47" s="101">
        <f>IF(U47&gt;(Калькулятор_1!$B$7+2),"Скрыть",IF(U47=Калькулятор_1!$B$7+2,0,IF(U47&lt;=Калькулятор_1!$B$7,0,0)))</f>
        <v>0</v>
      </c>
      <c r="S47" s="104" t="str">
        <f>IF(U47&gt;(Калькулятор_1!$B$7+2),"Скрыть",IF(U47=Калькулятор_1!$B$7+2,XIRR($E$6:E46,$C$6:C46,50),"Х"))</f>
        <v>Х</v>
      </c>
      <c r="T47" s="105" t="str">
        <f>IF(U47&gt;(Калькулятор_1!$B$7+2),"Скрыть",IF(U47=Калькулятор_1!$B$7+2,G47+F47+K47,"Х"))</f>
        <v>Х</v>
      </c>
      <c r="U47" s="95">
        <v>42</v>
      </c>
      <c r="V47" s="96">
        <f ca="1">Калькулятор_1!E45</f>
        <v>-600</v>
      </c>
    </row>
    <row r="48" spans="1:23" ht="15.6" x14ac:dyDescent="0.3">
      <c r="B48" s="97">
        <f ca="1">IF(U48&gt;(Калькулятор_1!$B$7+2),"Скрыть",IF(U48=Калькулятор_1!$B$7+2,"Усього",Калькулятор_1!C46))</f>
        <v>42</v>
      </c>
      <c r="C48" s="98">
        <f ca="1">IF(U48&gt;(Калькулятор_1!$B$7+2),"Скрыть",IF(U48=Калькулятор_1!$B$7+2,"Х",Калькулятор_1!D46))</f>
        <v>46055</v>
      </c>
      <c r="D48" s="99">
        <f ca="1">IF(U48&gt;(Калькулятор_1!$B$7+2),"Скрыть",IF(U48=Калькулятор_1!$B$7+2,"Усього",IFERROR(C48-C47,"")))</f>
        <v>5</v>
      </c>
      <c r="E48" s="100">
        <f ca="1">IF(U48&gt;(Калькулятор_1!$B$7+2),"Скрыть",IF(U48=Калькулятор_1!$B$7+2,SUM(E47),Калькулятор_1!I46))</f>
        <v>22.5</v>
      </c>
      <c r="F48" s="100">
        <f ca="1">IF(U48&gt;(Калькулятор_1!$B$7+2),"Скрыть",IF(U48=Калькулятор_1!$B$7+2,SUM(F47),Калькулятор_1!G46))</f>
        <v>0</v>
      </c>
      <c r="G48" s="100">
        <f ca="1">IF(U48&gt;(Калькулятор_1!$B$7+2),"Скрыть",IF(U48=Калькулятор_1!$B$7+2,SUM($G$6:G47),Калькулятор_1!H46))</f>
        <v>22.5</v>
      </c>
      <c r="H48" s="101">
        <f>IF(U48&gt;(Калькулятор_1!$B$7+2),"Скрыть",IF(U48=Калькулятор_1!$B$7+2,0,IF(U48&lt;=Калькулятор_1!$B$7,0,0)))</f>
        <v>0</v>
      </c>
      <c r="I48" s="101">
        <f>IF(U48&gt;(Калькулятор_1!$B$7+2),"Скрыть",IF(U48=Калькулятор_1!$B$7+2,0,IF(U48&lt;Калькулятор_1!$B$7,0,0)))</f>
        <v>0</v>
      </c>
      <c r="J48" s="102">
        <f>IF(U48&gt;(Калькулятор_1!$B$7+2),"Скрыть",IF(U48=Калькулятор_1!$B$7+2,0,IF(U48&lt;=Калькулятор_1!$B$7,0,0)))</f>
        <v>0</v>
      </c>
      <c r="K48" s="100">
        <f>IF(U48&gt;(Калькулятор_1!$B$7+2),"Скрыть",IF(U48=Калькулятор_1!$B$7+2,SUM($K$6:K47),IF(U48&lt;=Калькулятор_1!$B$7,0,0)))</f>
        <v>0</v>
      </c>
      <c r="L48" s="103">
        <f>IF(U48&gt;(Калькулятор_1!$B$7+2),"Скрыть",IF(U48=Калькулятор_1!$B$7+2,0,IF(U48&lt;=Калькулятор_1!$B$7,0,0)))</f>
        <v>0</v>
      </c>
      <c r="M48" s="101">
        <f>IF(U48&gt;(Калькулятор_1!$B$7+2),"Скрыть",IF(U48=Калькулятор_1!$B$7+2,0,IF(U48&lt;=Калькулятор_1!$B$7,0,0)))</f>
        <v>0</v>
      </c>
      <c r="N48" s="101">
        <f>IF(U48&gt;(Калькулятор_1!$B$7+2),"Скрыть",IF(U48=Калькулятор_1!$B$7+2,0,IF(U48&lt;=Калькулятор_1!$B$7,0,0)))</f>
        <v>0</v>
      </c>
      <c r="O48" s="101">
        <f>IF(U48&gt;(Калькулятор_1!$B$7+2),"Скрыть",IF(U48=Калькулятор_1!$B$7+2,0,IF(U48&lt;=Калькулятор_1!$B$7,0,0)))</f>
        <v>0</v>
      </c>
      <c r="P48" s="101">
        <f>IF(U48&gt;(Калькулятор_1!$B$7+2),"Скрыть",IF(U48=Калькулятор_1!$B$7+2,0,IF(U48&lt;=Калькулятор_1!$B$7,0,0)))</f>
        <v>0</v>
      </c>
      <c r="Q48" s="101">
        <f>IF(U48&gt;(Калькулятор_1!$B$7+2),"Скрыть",IF(U48=Калькулятор_1!$B$7+2,0,IF(U48&lt;=Калькулятор_1!$B$7,0,0)))</f>
        <v>0</v>
      </c>
      <c r="R48" s="101">
        <f>IF(U48&gt;(Калькулятор_1!$B$7+2),"Скрыть",IF(U48=Калькулятор_1!$B$7+2,0,IF(U48&lt;=Калькулятор_1!$B$7,0,0)))</f>
        <v>0</v>
      </c>
      <c r="S48" s="104" t="str">
        <f>IF(U48&gt;(Калькулятор_1!$B$7+2),"Скрыть",IF(U48=Калькулятор_1!$B$7+2,XIRR($E$6:E47,$C$6:C47,50),"Х"))</f>
        <v>Х</v>
      </c>
      <c r="T48" s="105" t="str">
        <f>IF(U48&gt;(Калькулятор_1!$B$7+2),"Скрыть",IF(U48=Калькулятор_1!$B$7+2,G48+F48+K48,"Х"))</f>
        <v>Х</v>
      </c>
      <c r="U48" s="95">
        <v>43</v>
      </c>
      <c r="V48" s="96">
        <f ca="1">Калькулятор_1!E46</f>
        <v>-600</v>
      </c>
    </row>
    <row r="49" spans="2:22" ht="15.6" x14ac:dyDescent="0.3">
      <c r="B49" s="97">
        <f ca="1">IF(U49&gt;(Калькулятор_1!$B$7+2),"Скрыть",IF(U49=Калькулятор_1!$B$7+2,"Усього",Калькулятор_1!C47))</f>
        <v>43</v>
      </c>
      <c r="C49" s="98">
        <f ca="1">IF(U49&gt;(Калькулятор_1!$B$7+2),"Скрыть",IF(U49=Калькулятор_1!$B$7+2,"Х",Калькулятор_1!D47))</f>
        <v>46060</v>
      </c>
      <c r="D49" s="99">
        <f ca="1">IF(U49&gt;(Калькулятор_1!$B$7+2),"Скрыть",IF(U49=Калькулятор_1!$B$7+2,"Усього",IFERROR(C49-C48,"")))</f>
        <v>5</v>
      </c>
      <c r="E49" s="100">
        <f ca="1">IF(U49&gt;(Калькулятор_1!$B$7+2),"Скрыть",IF(U49=Калькулятор_1!$B$7+2,SUM(E48),Калькулятор_1!I47))</f>
        <v>22.5</v>
      </c>
      <c r="F49" s="100">
        <f ca="1">IF(U49&gt;(Калькулятор_1!$B$7+2),"Скрыть",IF(U49=Калькулятор_1!$B$7+2,SUM(F48),Калькулятор_1!G47))</f>
        <v>0</v>
      </c>
      <c r="G49" s="100">
        <f ca="1">IF(U49&gt;(Калькулятор_1!$B$7+2),"Скрыть",IF(U49=Калькулятор_1!$B$7+2,SUM($G$6:G48),Калькулятор_1!H47))</f>
        <v>22.5</v>
      </c>
      <c r="H49" s="101">
        <f>IF(U49&gt;(Калькулятор_1!$B$7+2),"Скрыть",IF(U49=Калькулятор_1!$B$7+2,0,IF(U49&lt;=Калькулятор_1!$B$7,0,0)))</f>
        <v>0</v>
      </c>
      <c r="I49" s="101">
        <f>IF(U49&gt;(Калькулятор_1!$B$7+2),"Скрыть",IF(U49=Калькулятор_1!$B$7+2,0,IF(U49&lt;Калькулятор_1!$B$7,0,0)))</f>
        <v>0</v>
      </c>
      <c r="J49" s="102">
        <f>IF(U49&gt;(Калькулятор_1!$B$7+2),"Скрыть",IF(U49=Калькулятор_1!$B$7+2,0,IF(U49&lt;=Калькулятор_1!$B$7,0,0)))</f>
        <v>0</v>
      </c>
      <c r="K49" s="100">
        <f>IF(U49&gt;(Калькулятор_1!$B$7+2),"Скрыть",IF(U49=Калькулятор_1!$B$7+2,SUM($K$6:K48),IF(U49&lt;=Калькулятор_1!$B$7,0,0)))</f>
        <v>0</v>
      </c>
      <c r="L49" s="103">
        <f>IF(U49&gt;(Калькулятор_1!$B$7+2),"Скрыть",IF(U49=Калькулятор_1!$B$7+2,0,IF(U49&lt;=Калькулятор_1!$B$7,0,0)))</f>
        <v>0</v>
      </c>
      <c r="M49" s="101">
        <f>IF(U49&gt;(Калькулятор_1!$B$7+2),"Скрыть",IF(U49=Калькулятор_1!$B$7+2,0,IF(U49&lt;=Калькулятор_1!$B$7,0,0)))</f>
        <v>0</v>
      </c>
      <c r="N49" s="101">
        <f>IF(U49&gt;(Калькулятор_1!$B$7+2),"Скрыть",IF(U49=Калькулятор_1!$B$7+2,0,IF(U49&lt;=Калькулятор_1!$B$7,0,0)))</f>
        <v>0</v>
      </c>
      <c r="O49" s="101">
        <f>IF(U49&gt;(Калькулятор_1!$B$7+2),"Скрыть",IF(U49=Калькулятор_1!$B$7+2,0,IF(U49&lt;=Калькулятор_1!$B$7,0,0)))</f>
        <v>0</v>
      </c>
      <c r="P49" s="101">
        <f>IF(U49&gt;(Калькулятор_1!$B$7+2),"Скрыть",IF(U49=Калькулятор_1!$B$7+2,0,IF(U49&lt;=Калькулятор_1!$B$7,0,0)))</f>
        <v>0</v>
      </c>
      <c r="Q49" s="101">
        <f>IF(U49&gt;(Калькулятор_1!$B$7+2),"Скрыть",IF(U49=Калькулятор_1!$B$7+2,0,IF(U49&lt;=Калькулятор_1!$B$7,0,0)))</f>
        <v>0</v>
      </c>
      <c r="R49" s="101">
        <f>IF(U49&gt;(Калькулятор_1!$B$7+2),"Скрыть",IF(U49=Калькулятор_1!$B$7+2,0,IF(U49&lt;=Калькулятор_1!$B$7,0,0)))</f>
        <v>0</v>
      </c>
      <c r="S49" s="104" t="str">
        <f>IF(U49&gt;(Калькулятор_1!$B$7+2),"Скрыть",IF(U49=Калькулятор_1!$B$7+2,XIRR($E$6:E48,$C$6:C48,50),"Х"))</f>
        <v>Х</v>
      </c>
      <c r="T49" s="105" t="str">
        <f>IF(U49&gt;(Калькулятор_1!$B$7+2),"Скрыть",IF(U49=Калькулятор_1!$B$7+2,G49+F49+K49,"Х"))</f>
        <v>Х</v>
      </c>
      <c r="U49" s="95">
        <v>44</v>
      </c>
      <c r="V49" s="96">
        <f ca="1">Калькулятор_1!E47</f>
        <v>-600</v>
      </c>
    </row>
    <row r="50" spans="2:22" ht="15.6" x14ac:dyDescent="0.3">
      <c r="B50" s="97">
        <f ca="1">IF(U50&gt;(Калькулятор_1!$B$7+2),"Скрыть",IF(U50=Калькулятор_1!$B$7+2,"Усього",Калькулятор_1!C48))</f>
        <v>44</v>
      </c>
      <c r="C50" s="98">
        <f ca="1">IF(U50&gt;(Калькулятор_1!$B$7+2),"Скрыть",IF(U50=Калькулятор_1!$B$7+2,"Х",Калькулятор_1!D48))</f>
        <v>46065</v>
      </c>
      <c r="D50" s="99">
        <f ca="1">IF(U50&gt;(Калькулятор_1!$B$7+2),"Скрыть",IF(U50=Калькулятор_1!$B$7+2,"Усього",IFERROR(C50-C49,"")))</f>
        <v>5</v>
      </c>
      <c r="E50" s="100">
        <f ca="1">IF(U50&gt;(Калькулятор_1!$B$7+2),"Скрыть",IF(U50=Калькулятор_1!$B$7+2,SUM(E49),Калькулятор_1!I48))</f>
        <v>22.5</v>
      </c>
      <c r="F50" s="100">
        <f ca="1">IF(U50&gt;(Калькулятор_1!$B$7+2),"Скрыть",IF(U50=Калькулятор_1!$B$7+2,SUM(F49),Калькулятор_1!G48))</f>
        <v>0</v>
      </c>
      <c r="G50" s="100">
        <f ca="1">IF(U50&gt;(Калькулятор_1!$B$7+2),"Скрыть",IF(U50=Калькулятор_1!$B$7+2,SUM($G$6:G49),Калькулятор_1!H48))</f>
        <v>22.5</v>
      </c>
      <c r="H50" s="101">
        <f>IF(U50&gt;(Калькулятор_1!$B$7+2),"Скрыть",IF(U50=Калькулятор_1!$B$7+2,0,IF(U50&lt;=Калькулятор_1!$B$7,0,0)))</f>
        <v>0</v>
      </c>
      <c r="I50" s="101">
        <f>IF(U50&gt;(Калькулятор_1!$B$7+2),"Скрыть",IF(U50=Калькулятор_1!$B$7+2,0,IF(U50&lt;Калькулятор_1!$B$7,0,0)))</f>
        <v>0</v>
      </c>
      <c r="J50" s="102">
        <f>IF(U50&gt;(Калькулятор_1!$B$7+2),"Скрыть",IF(U50=Калькулятор_1!$B$7+2,0,IF(U50&lt;=Калькулятор_1!$B$7,0,0)))</f>
        <v>0</v>
      </c>
      <c r="K50" s="100">
        <f>IF(U50&gt;(Калькулятор_1!$B$7+2),"Скрыть",IF(U50=Калькулятор_1!$B$7+2,SUM($K$6:K49),IF(U50&lt;=Калькулятор_1!$B$7,0,0)))</f>
        <v>0</v>
      </c>
      <c r="L50" s="103">
        <f>IF(U50&gt;(Калькулятор_1!$B$7+2),"Скрыть",IF(U50=Калькулятор_1!$B$7+2,0,IF(U50&lt;=Калькулятор_1!$B$7,0,0)))</f>
        <v>0</v>
      </c>
      <c r="M50" s="101">
        <f>IF(U50&gt;(Калькулятор_1!$B$7+2),"Скрыть",IF(U50=Калькулятор_1!$B$7+2,0,IF(U50&lt;=Калькулятор_1!$B$7,0,0)))</f>
        <v>0</v>
      </c>
      <c r="N50" s="101">
        <f>IF(U50&gt;(Калькулятор_1!$B$7+2),"Скрыть",IF(U50=Калькулятор_1!$B$7+2,0,IF(U50&lt;=Калькулятор_1!$B$7,0,0)))</f>
        <v>0</v>
      </c>
      <c r="O50" s="101">
        <f>IF(U50&gt;(Калькулятор_1!$B$7+2),"Скрыть",IF(U50=Калькулятор_1!$B$7+2,0,IF(U50&lt;=Калькулятор_1!$B$7,0,0)))</f>
        <v>0</v>
      </c>
      <c r="P50" s="101">
        <f>IF(U50&gt;(Калькулятор_1!$B$7+2),"Скрыть",IF(U50=Калькулятор_1!$B$7+2,0,IF(U50&lt;=Калькулятор_1!$B$7,0,0)))</f>
        <v>0</v>
      </c>
      <c r="Q50" s="101">
        <f>IF(U50&gt;(Калькулятор_1!$B$7+2),"Скрыть",IF(U50=Калькулятор_1!$B$7+2,0,IF(U50&lt;=Калькулятор_1!$B$7,0,0)))</f>
        <v>0</v>
      </c>
      <c r="R50" s="101">
        <f>IF(U50&gt;(Калькулятор_1!$B$7+2),"Скрыть",IF(U50=Калькулятор_1!$B$7+2,0,IF(U50&lt;=Калькулятор_1!$B$7,0,0)))</f>
        <v>0</v>
      </c>
      <c r="S50" s="104" t="str">
        <f>IF(U50&gt;(Калькулятор_1!$B$7+2),"Скрыть",IF(U50=Калькулятор_1!$B$7+2,XIRR($E$6:E49,$C$6:C49,50),"Х"))</f>
        <v>Х</v>
      </c>
      <c r="T50" s="105" t="str">
        <f>IF(U50&gt;(Калькулятор_1!$B$7+2),"Скрыть",IF(U50=Калькулятор_1!$B$7+2,G50+F50+K50,"Х"))</f>
        <v>Х</v>
      </c>
      <c r="U50" s="95">
        <v>45</v>
      </c>
      <c r="V50" s="96">
        <f ca="1">Калькулятор_1!E48</f>
        <v>-600</v>
      </c>
    </row>
    <row r="51" spans="2:22" ht="15.6" x14ac:dyDescent="0.3">
      <c r="B51" s="97">
        <f ca="1">IF(U51&gt;(Калькулятор_1!$B$7+2),"Скрыть",IF(U51=Калькулятор_1!$B$7+2,"Усього",Калькулятор_1!C49))</f>
        <v>45</v>
      </c>
      <c r="C51" s="98">
        <f ca="1">IF(U51&gt;(Калькулятор_1!$B$7+2),"Скрыть",IF(U51=Калькулятор_1!$B$7+2,"Х",Калькулятор_1!D49))</f>
        <v>46070</v>
      </c>
      <c r="D51" s="99">
        <f ca="1">IF(U51&gt;(Калькулятор_1!$B$7+2),"Скрыть",IF(U51=Калькулятор_1!$B$7+2,"Усього",IFERROR(C51-C50,"")))</f>
        <v>5</v>
      </c>
      <c r="E51" s="100">
        <f ca="1">IF(U51&gt;(Калькулятор_1!$B$7+2),"Скрыть",IF(U51=Калькулятор_1!$B$7+2,SUM(E50),Калькулятор_1!I49))</f>
        <v>22.5</v>
      </c>
      <c r="F51" s="100">
        <f ca="1">IF(U51&gt;(Калькулятор_1!$B$7+2),"Скрыть",IF(U51=Калькулятор_1!$B$7+2,SUM(F50),Калькулятор_1!G49))</f>
        <v>0</v>
      </c>
      <c r="G51" s="100">
        <f ca="1">IF(U51&gt;(Калькулятор_1!$B$7+2),"Скрыть",IF(U51=Калькулятор_1!$B$7+2,SUM($G$6:G50),Калькулятор_1!H49))</f>
        <v>22.5</v>
      </c>
      <c r="H51" s="101">
        <f>IF(U51&gt;(Калькулятор_1!$B$7+2),"Скрыть",IF(U51=Калькулятор_1!$B$7+2,0,IF(U51&lt;=Калькулятор_1!$B$7,0,0)))</f>
        <v>0</v>
      </c>
      <c r="I51" s="101">
        <f>IF(U51&gt;(Калькулятор_1!$B$7+2),"Скрыть",IF(U51=Калькулятор_1!$B$7+2,0,IF(U51&lt;Калькулятор_1!$B$7,0,0)))</f>
        <v>0</v>
      </c>
      <c r="J51" s="102">
        <f>IF(U51&gt;(Калькулятор_1!$B$7+2),"Скрыть",IF(U51=Калькулятор_1!$B$7+2,0,IF(U51&lt;=Калькулятор_1!$B$7,0,0)))</f>
        <v>0</v>
      </c>
      <c r="K51" s="100">
        <f>IF(U51&gt;(Калькулятор_1!$B$7+2),"Скрыть",IF(U51=Калькулятор_1!$B$7+2,SUM($K$6:K50),IF(U51&lt;=Калькулятор_1!$B$7,0,0)))</f>
        <v>0</v>
      </c>
      <c r="L51" s="103">
        <f>IF(U51&gt;(Калькулятор_1!$B$7+2),"Скрыть",IF(U51=Калькулятор_1!$B$7+2,0,IF(U51&lt;=Калькулятор_1!$B$7,0,0)))</f>
        <v>0</v>
      </c>
      <c r="M51" s="101">
        <f>IF(U51&gt;(Калькулятор_1!$B$7+2),"Скрыть",IF(U51=Калькулятор_1!$B$7+2,0,IF(U51&lt;=Калькулятор_1!$B$7,0,0)))</f>
        <v>0</v>
      </c>
      <c r="N51" s="101">
        <f>IF(U51&gt;(Калькулятор_1!$B$7+2),"Скрыть",IF(U51=Калькулятор_1!$B$7+2,0,IF(U51&lt;=Калькулятор_1!$B$7,0,0)))</f>
        <v>0</v>
      </c>
      <c r="O51" s="101">
        <f>IF(U51&gt;(Калькулятор_1!$B$7+2),"Скрыть",IF(U51=Калькулятор_1!$B$7+2,0,IF(U51&lt;=Калькулятор_1!$B$7,0,0)))</f>
        <v>0</v>
      </c>
      <c r="P51" s="101">
        <f>IF(U51&gt;(Калькулятор_1!$B$7+2),"Скрыть",IF(U51=Калькулятор_1!$B$7+2,0,IF(U51&lt;=Калькулятор_1!$B$7,0,0)))</f>
        <v>0</v>
      </c>
      <c r="Q51" s="101">
        <f>IF(U51&gt;(Калькулятор_1!$B$7+2),"Скрыть",IF(U51=Калькулятор_1!$B$7+2,0,IF(U51&lt;=Калькулятор_1!$B$7,0,0)))</f>
        <v>0</v>
      </c>
      <c r="R51" s="101">
        <f>IF(U51&gt;(Калькулятор_1!$B$7+2),"Скрыть",IF(U51=Калькулятор_1!$B$7+2,0,IF(U51&lt;=Калькулятор_1!$B$7,0,0)))</f>
        <v>0</v>
      </c>
      <c r="S51" s="104" t="str">
        <f>IF(U51&gt;(Калькулятор_1!$B$7+2),"Скрыть",IF(U51=Калькулятор_1!$B$7+2,XIRR($E$6:E50,$C$6:C50,50),"Х"))</f>
        <v>Х</v>
      </c>
      <c r="T51" s="105" t="str">
        <f>IF(U51&gt;(Калькулятор_1!$B$7+2),"Скрыть",IF(U51=Калькулятор_1!$B$7+2,G51+F51+K51,"Х"))</f>
        <v>Х</v>
      </c>
      <c r="U51" s="95">
        <v>46</v>
      </c>
      <c r="V51" s="96">
        <f ca="1">Калькулятор_1!E49</f>
        <v>-600</v>
      </c>
    </row>
    <row r="52" spans="2:22" ht="15.6" x14ac:dyDescent="0.3">
      <c r="B52" s="97">
        <f ca="1">IF(U52&gt;(Калькулятор_1!$B$7+2),"Скрыть",IF(U52=Калькулятор_1!$B$7+2,"Усього",Калькулятор_1!C50))</f>
        <v>46</v>
      </c>
      <c r="C52" s="98">
        <f ca="1">IF(U52&gt;(Калькулятор_1!$B$7+2),"Скрыть",IF(U52=Калькулятор_1!$B$7+2,"Х",Калькулятор_1!D50))</f>
        <v>46075</v>
      </c>
      <c r="D52" s="99">
        <f ca="1">IF(U52&gt;(Калькулятор_1!$B$7+2),"Скрыть",IF(U52=Калькулятор_1!$B$7+2,"Усього",IFERROR(C52-C51,"")))</f>
        <v>5</v>
      </c>
      <c r="E52" s="100">
        <f ca="1">IF(U52&gt;(Калькулятор_1!$B$7+2),"Скрыть",IF(U52=Калькулятор_1!$B$7+2,SUM(E51),Калькулятор_1!I50))</f>
        <v>22.5</v>
      </c>
      <c r="F52" s="100">
        <f ca="1">IF(U52&gt;(Калькулятор_1!$B$7+2),"Скрыть",IF(U52=Калькулятор_1!$B$7+2,SUM(F51),Калькулятор_1!G50))</f>
        <v>0</v>
      </c>
      <c r="G52" s="100">
        <f ca="1">IF(U52&gt;(Калькулятор_1!$B$7+2),"Скрыть",IF(U52=Калькулятор_1!$B$7+2,SUM($G$6:G51),Калькулятор_1!H50))</f>
        <v>22.5</v>
      </c>
      <c r="H52" s="101">
        <f>IF(U52&gt;(Калькулятор_1!$B$7+2),"Скрыть",IF(U52=Калькулятор_1!$B$7+2,0,IF(U52&lt;=Калькулятор_1!$B$7,0,0)))</f>
        <v>0</v>
      </c>
      <c r="I52" s="101">
        <f>IF(U52&gt;(Калькулятор_1!$B$7+2),"Скрыть",IF(U52=Калькулятор_1!$B$7+2,0,IF(U52&lt;Калькулятор_1!$B$7,0,0)))</f>
        <v>0</v>
      </c>
      <c r="J52" s="102">
        <f>IF(U52&gt;(Калькулятор_1!$B$7+2),"Скрыть",IF(U52=Калькулятор_1!$B$7+2,0,IF(U52&lt;=Калькулятор_1!$B$7,0,0)))</f>
        <v>0</v>
      </c>
      <c r="K52" s="100">
        <f>IF(U52&gt;(Калькулятор_1!$B$7+2),"Скрыть",IF(U52=Калькулятор_1!$B$7+2,SUM($K$6:K51),IF(U52&lt;=Калькулятор_1!$B$7,0,0)))</f>
        <v>0</v>
      </c>
      <c r="L52" s="103">
        <f>IF(U52&gt;(Калькулятор_1!$B$7+2),"Скрыть",IF(U52=Калькулятор_1!$B$7+2,0,IF(U52&lt;=Калькулятор_1!$B$7,0,0)))</f>
        <v>0</v>
      </c>
      <c r="M52" s="101">
        <f>IF(U52&gt;(Калькулятор_1!$B$7+2),"Скрыть",IF(U52=Калькулятор_1!$B$7+2,0,IF(U52&lt;=Калькулятор_1!$B$7,0,0)))</f>
        <v>0</v>
      </c>
      <c r="N52" s="101">
        <f>IF(U52&gt;(Калькулятор_1!$B$7+2),"Скрыть",IF(U52=Калькулятор_1!$B$7+2,0,IF(U52&lt;=Калькулятор_1!$B$7,0,0)))</f>
        <v>0</v>
      </c>
      <c r="O52" s="101">
        <f>IF(U52&gt;(Калькулятор_1!$B$7+2),"Скрыть",IF(U52=Калькулятор_1!$B$7+2,0,IF(U52&lt;=Калькулятор_1!$B$7,0,0)))</f>
        <v>0</v>
      </c>
      <c r="P52" s="101">
        <f>IF(U52&gt;(Калькулятор_1!$B$7+2),"Скрыть",IF(U52=Калькулятор_1!$B$7+2,0,IF(U52&lt;=Калькулятор_1!$B$7,0,0)))</f>
        <v>0</v>
      </c>
      <c r="Q52" s="101">
        <f>IF(U52&gt;(Калькулятор_1!$B$7+2),"Скрыть",IF(U52=Калькулятор_1!$B$7+2,0,IF(U52&lt;=Калькулятор_1!$B$7,0,0)))</f>
        <v>0</v>
      </c>
      <c r="R52" s="101">
        <f>IF(U52&gt;(Калькулятор_1!$B$7+2),"Скрыть",IF(U52=Калькулятор_1!$B$7+2,0,IF(U52&lt;=Калькулятор_1!$B$7,0,0)))</f>
        <v>0</v>
      </c>
      <c r="S52" s="104" t="str">
        <f>IF(U52&gt;(Калькулятор_1!$B$7+2),"Скрыть",IF(U52=Калькулятор_1!$B$7+2,XIRR($E$6:E51,$C$6:C51,50),"Х"))</f>
        <v>Х</v>
      </c>
      <c r="T52" s="105" t="str">
        <f>IF(U52&gt;(Калькулятор_1!$B$7+2),"Скрыть",IF(U52=Калькулятор_1!$B$7+2,G52+F52+K52,"Х"))</f>
        <v>Х</v>
      </c>
      <c r="U52" s="95">
        <v>47</v>
      </c>
      <c r="V52" s="96">
        <f ca="1">Калькулятор_1!E50</f>
        <v>-600</v>
      </c>
    </row>
    <row r="53" spans="2:22" ht="15.6" x14ac:dyDescent="0.3">
      <c r="B53" s="97">
        <f ca="1">IF(U53&gt;(Калькулятор_1!$B$7+2),"Скрыть",IF(U53=Калькулятор_1!$B$7+2,"Усього",Калькулятор_1!C51))</f>
        <v>47</v>
      </c>
      <c r="C53" s="98">
        <f ca="1">IF(U53&gt;(Калькулятор_1!$B$7+2),"Скрыть",IF(U53=Калькулятор_1!$B$7+2,"Х",Калькулятор_1!D51))</f>
        <v>46080</v>
      </c>
      <c r="D53" s="99">
        <f ca="1">IF(U53&gt;(Калькулятор_1!$B$7+2),"Скрыть",IF(U53=Калькулятор_1!$B$7+2,"Усього",IFERROR(C53-C52,"")))</f>
        <v>5</v>
      </c>
      <c r="E53" s="100">
        <f ca="1">IF(U53&gt;(Калькулятор_1!$B$7+2),"Скрыть",IF(U53=Калькулятор_1!$B$7+2,SUM(E52),Калькулятор_1!I51))</f>
        <v>22.5</v>
      </c>
      <c r="F53" s="100">
        <f ca="1">IF(U53&gt;(Калькулятор_1!$B$7+2),"Скрыть",IF(U53=Калькулятор_1!$B$7+2,SUM(F52),Калькулятор_1!G51))</f>
        <v>0</v>
      </c>
      <c r="G53" s="100">
        <f ca="1">IF(U53&gt;(Калькулятор_1!$B$7+2),"Скрыть",IF(U53=Калькулятор_1!$B$7+2,SUM($G$6:G52),Калькулятор_1!H51))</f>
        <v>22.5</v>
      </c>
      <c r="H53" s="101">
        <f>IF(U53&gt;(Калькулятор_1!$B$7+2),"Скрыть",IF(U53=Калькулятор_1!$B$7+2,0,IF(U53&lt;=Калькулятор_1!$B$7,0,0)))</f>
        <v>0</v>
      </c>
      <c r="I53" s="101">
        <f>IF(U53&gt;(Калькулятор_1!$B$7+2),"Скрыть",IF(U53=Калькулятор_1!$B$7+2,0,IF(U53&lt;Калькулятор_1!$B$7,0,0)))</f>
        <v>0</v>
      </c>
      <c r="J53" s="102">
        <f>IF(U53&gt;(Калькулятор_1!$B$7+2),"Скрыть",IF(U53=Калькулятор_1!$B$7+2,0,IF(U53&lt;=Калькулятор_1!$B$7,0,0)))</f>
        <v>0</v>
      </c>
      <c r="K53" s="100">
        <f>IF(U53&gt;(Калькулятор_1!$B$7+2),"Скрыть",IF(U53=Калькулятор_1!$B$7+2,SUM($K$6:K52),IF(U53&lt;=Калькулятор_1!$B$7,0,0)))</f>
        <v>0</v>
      </c>
      <c r="L53" s="103">
        <f>IF(U53&gt;(Калькулятор_1!$B$7+2),"Скрыть",IF(U53=Калькулятор_1!$B$7+2,0,IF(U53&lt;=Калькулятор_1!$B$7,0,0)))</f>
        <v>0</v>
      </c>
      <c r="M53" s="101">
        <f>IF(U53&gt;(Калькулятор_1!$B$7+2),"Скрыть",IF(U53=Калькулятор_1!$B$7+2,0,IF(U53&lt;=Калькулятор_1!$B$7,0,0)))</f>
        <v>0</v>
      </c>
      <c r="N53" s="101">
        <f>IF(U53&gt;(Калькулятор_1!$B$7+2),"Скрыть",IF(U53=Калькулятор_1!$B$7+2,0,IF(U53&lt;=Калькулятор_1!$B$7,0,0)))</f>
        <v>0</v>
      </c>
      <c r="O53" s="101">
        <f>IF(U53&gt;(Калькулятор_1!$B$7+2),"Скрыть",IF(U53=Калькулятор_1!$B$7+2,0,IF(U53&lt;=Калькулятор_1!$B$7,0,0)))</f>
        <v>0</v>
      </c>
      <c r="P53" s="101">
        <f>IF(U53&gt;(Калькулятор_1!$B$7+2),"Скрыть",IF(U53=Калькулятор_1!$B$7+2,0,IF(U53&lt;=Калькулятор_1!$B$7,0,0)))</f>
        <v>0</v>
      </c>
      <c r="Q53" s="101">
        <f>IF(U53&gt;(Калькулятор_1!$B$7+2),"Скрыть",IF(U53=Калькулятор_1!$B$7+2,0,IF(U53&lt;=Калькулятор_1!$B$7,0,0)))</f>
        <v>0</v>
      </c>
      <c r="R53" s="101">
        <f>IF(U53&gt;(Калькулятор_1!$B$7+2),"Скрыть",IF(U53=Калькулятор_1!$B$7+2,0,IF(U53&lt;=Калькулятор_1!$B$7,0,0)))</f>
        <v>0</v>
      </c>
      <c r="S53" s="104" t="str">
        <f>IF(U53&gt;(Калькулятор_1!$B$7+2),"Скрыть",IF(U53=Калькулятор_1!$B$7+2,XIRR($E$6:E52,$C$6:C52,50),"Х"))</f>
        <v>Х</v>
      </c>
      <c r="T53" s="105" t="str">
        <f>IF(U53&gt;(Калькулятор_1!$B$7+2),"Скрыть",IF(U53=Калькулятор_1!$B$7+2,G53+F53+K53,"Х"))</f>
        <v>Х</v>
      </c>
      <c r="U53" s="95">
        <v>48</v>
      </c>
      <c r="V53" s="96">
        <f ca="1">Калькулятор_1!E51</f>
        <v>-600</v>
      </c>
    </row>
    <row r="54" spans="2:22" ht="15.6" x14ac:dyDescent="0.3">
      <c r="B54" s="97">
        <f ca="1">IF(U54&gt;(Калькулятор_1!$B$7+2),"Скрыть",IF(U54=Калькулятор_1!$B$7+2,"Усього",Калькулятор_1!C52))</f>
        <v>48</v>
      </c>
      <c r="C54" s="98">
        <f ca="1">IF(U54&gt;(Калькулятор_1!$B$7+2),"Скрыть",IF(U54=Калькулятор_1!$B$7+2,"Х",Калькулятор_1!D52))</f>
        <v>46085</v>
      </c>
      <c r="D54" s="99">
        <f ca="1">IF(U54&gt;(Калькулятор_1!$B$7+2),"Скрыть",IF(U54=Калькулятор_1!$B$7+2,"Усього",IFERROR(C54-C53,"")))</f>
        <v>5</v>
      </c>
      <c r="E54" s="100">
        <f ca="1">IF(U54&gt;(Калькулятор_1!$B$7+2),"Скрыть",IF(U54=Калькулятор_1!$B$7+2,SUM(E53),Калькулятор_1!I52))</f>
        <v>22.5</v>
      </c>
      <c r="F54" s="100">
        <f ca="1">IF(U54&gt;(Калькулятор_1!$B$7+2),"Скрыть",IF(U54=Калькулятор_1!$B$7+2,SUM(F53),Калькулятор_1!G52))</f>
        <v>0</v>
      </c>
      <c r="G54" s="100">
        <f ca="1">IF(U54&gt;(Калькулятор_1!$B$7+2),"Скрыть",IF(U54=Калькулятор_1!$B$7+2,SUM($G$6:G53),Калькулятор_1!H52))</f>
        <v>22.5</v>
      </c>
      <c r="H54" s="101">
        <f>IF(U54&gt;(Калькулятор_1!$B$7+2),"Скрыть",IF(U54=Калькулятор_1!$B$7+2,0,IF(U54&lt;=Калькулятор_1!$B$7,0,0)))</f>
        <v>0</v>
      </c>
      <c r="I54" s="101">
        <f>IF(U54&gt;(Калькулятор_1!$B$7+2),"Скрыть",IF(U54=Калькулятор_1!$B$7+2,0,IF(U54&lt;Калькулятор_1!$B$7,0,0)))</f>
        <v>0</v>
      </c>
      <c r="J54" s="102">
        <f>IF(U54&gt;(Калькулятор_1!$B$7+2),"Скрыть",IF(U54=Калькулятор_1!$B$7+2,0,IF(U54&lt;=Калькулятор_1!$B$7,0,0)))</f>
        <v>0</v>
      </c>
      <c r="K54" s="100">
        <f>IF(U54&gt;(Калькулятор_1!$B$7+2),"Скрыть",IF(U54=Калькулятор_1!$B$7+2,SUM($K$6:K53),IF(U54&lt;=Калькулятор_1!$B$7,0,0)))</f>
        <v>0</v>
      </c>
      <c r="L54" s="103">
        <f>IF(U54&gt;(Калькулятор_1!$B$7+2),"Скрыть",IF(U54=Калькулятор_1!$B$7+2,0,IF(U54&lt;=Калькулятор_1!$B$7,0,0)))</f>
        <v>0</v>
      </c>
      <c r="M54" s="101">
        <f>IF(U54&gt;(Калькулятор_1!$B$7+2),"Скрыть",IF(U54=Калькулятор_1!$B$7+2,0,IF(U54&lt;=Калькулятор_1!$B$7,0,0)))</f>
        <v>0</v>
      </c>
      <c r="N54" s="101">
        <f>IF(U54&gt;(Калькулятор_1!$B$7+2),"Скрыть",IF(U54=Калькулятор_1!$B$7+2,0,IF(U54&lt;=Калькулятор_1!$B$7,0,0)))</f>
        <v>0</v>
      </c>
      <c r="O54" s="101">
        <f>IF(U54&gt;(Калькулятор_1!$B$7+2),"Скрыть",IF(U54=Калькулятор_1!$B$7+2,0,IF(U54&lt;=Калькулятор_1!$B$7,0,0)))</f>
        <v>0</v>
      </c>
      <c r="P54" s="101">
        <f>IF(U54&gt;(Калькулятор_1!$B$7+2),"Скрыть",IF(U54=Калькулятор_1!$B$7+2,0,IF(U54&lt;=Калькулятор_1!$B$7,0,0)))</f>
        <v>0</v>
      </c>
      <c r="Q54" s="101">
        <f>IF(U54&gt;(Калькулятор_1!$B$7+2),"Скрыть",IF(U54=Калькулятор_1!$B$7+2,0,IF(U54&lt;=Калькулятор_1!$B$7,0,0)))</f>
        <v>0</v>
      </c>
      <c r="R54" s="101">
        <f>IF(U54&gt;(Калькулятор_1!$B$7+2),"Скрыть",IF(U54=Калькулятор_1!$B$7+2,0,IF(U54&lt;=Калькулятор_1!$B$7,0,0)))</f>
        <v>0</v>
      </c>
      <c r="S54" s="104" t="str">
        <f>IF(U54&gt;(Калькулятор_1!$B$7+2),"Скрыть",IF(U54=Калькулятор_1!$B$7+2,XIRR($E$6:E53,$C$6:C53,50),"Х"))</f>
        <v>Х</v>
      </c>
      <c r="T54" s="105" t="str">
        <f>IF(U54&gt;(Калькулятор_1!$B$7+2),"Скрыть",IF(U54=Калькулятор_1!$B$7+2,G54+F54+K54,"Х"))</f>
        <v>Х</v>
      </c>
      <c r="U54" s="95">
        <v>49</v>
      </c>
      <c r="V54" s="96">
        <f ca="1">Калькулятор_1!E52</f>
        <v>-600</v>
      </c>
    </row>
    <row r="55" spans="2:22" ht="15.6" x14ac:dyDescent="0.3">
      <c r="B55" s="97">
        <f ca="1">IF(U55&gt;(Калькулятор_1!$B$7+2),"Скрыть",IF(U55=Калькулятор_1!$B$7+2,"Усього",Калькулятор_1!C53))</f>
        <v>49</v>
      </c>
      <c r="C55" s="98">
        <f ca="1">IF(U55&gt;(Калькулятор_1!$B$7+2),"Скрыть",IF(U55=Калькулятор_1!$B$7+2,"Х",Калькулятор_1!D53))</f>
        <v>46090</v>
      </c>
      <c r="D55" s="99">
        <f ca="1">IF(U55&gt;(Калькулятор_1!$B$7+2),"Скрыть",IF(U55=Калькулятор_1!$B$7+2,"Усього",IFERROR(C55-C54,"")))</f>
        <v>5</v>
      </c>
      <c r="E55" s="100">
        <f ca="1">IF(U55&gt;(Калькулятор_1!$B$7+2),"Скрыть",IF(U55=Калькулятор_1!$B$7+2,SUM(E54),Калькулятор_1!I53))</f>
        <v>22.5</v>
      </c>
      <c r="F55" s="100">
        <f ca="1">IF(U55&gt;(Калькулятор_1!$B$7+2),"Скрыть",IF(U55=Калькулятор_1!$B$7+2,SUM(F54),Калькулятор_1!G53))</f>
        <v>0</v>
      </c>
      <c r="G55" s="100">
        <f ca="1">IF(U55&gt;(Калькулятор_1!$B$7+2),"Скрыть",IF(U55=Калькулятор_1!$B$7+2,SUM($G$6:G54),Калькулятор_1!H53))</f>
        <v>22.5</v>
      </c>
      <c r="H55" s="101">
        <f>IF(U55&gt;(Калькулятор_1!$B$7+2),"Скрыть",IF(U55=Калькулятор_1!$B$7+2,0,IF(U55&lt;=Калькулятор_1!$B$7,0,0)))</f>
        <v>0</v>
      </c>
      <c r="I55" s="101">
        <f>IF(U55&gt;(Калькулятор_1!$B$7+2),"Скрыть",IF(U55=Калькулятор_1!$B$7+2,0,IF(U55&lt;Калькулятор_1!$B$7,0,0)))</f>
        <v>0</v>
      </c>
      <c r="J55" s="102">
        <f>IF(U55&gt;(Калькулятор_1!$B$7+2),"Скрыть",IF(U55=Калькулятор_1!$B$7+2,0,IF(U55&lt;=Калькулятор_1!$B$7,0,0)))</f>
        <v>0</v>
      </c>
      <c r="K55" s="100">
        <f>IF(U55&gt;(Калькулятор_1!$B$7+2),"Скрыть",IF(U55=Калькулятор_1!$B$7+2,SUM($K$6:K54),IF(U55&lt;=Калькулятор_1!$B$7,0,0)))</f>
        <v>0</v>
      </c>
      <c r="L55" s="103">
        <f>IF(U55&gt;(Калькулятор_1!$B$7+2),"Скрыть",IF(U55=Калькулятор_1!$B$7+2,0,IF(U55&lt;=Калькулятор_1!$B$7,0,0)))</f>
        <v>0</v>
      </c>
      <c r="M55" s="101">
        <f>IF(U55&gt;(Калькулятор_1!$B$7+2),"Скрыть",IF(U55=Калькулятор_1!$B$7+2,0,IF(U55&lt;=Калькулятор_1!$B$7,0,0)))</f>
        <v>0</v>
      </c>
      <c r="N55" s="101">
        <f>IF(U55&gt;(Калькулятор_1!$B$7+2),"Скрыть",IF(U55=Калькулятор_1!$B$7+2,0,IF(U55&lt;=Калькулятор_1!$B$7,0,0)))</f>
        <v>0</v>
      </c>
      <c r="O55" s="101">
        <f>IF(U55&gt;(Калькулятор_1!$B$7+2),"Скрыть",IF(U55=Калькулятор_1!$B$7+2,0,IF(U55&lt;=Калькулятор_1!$B$7,0,0)))</f>
        <v>0</v>
      </c>
      <c r="P55" s="101">
        <f>IF(U55&gt;(Калькулятор_1!$B$7+2),"Скрыть",IF(U55=Калькулятор_1!$B$7+2,0,IF(U55&lt;=Калькулятор_1!$B$7,0,0)))</f>
        <v>0</v>
      </c>
      <c r="Q55" s="101">
        <f>IF(U55&gt;(Калькулятор_1!$B$7+2),"Скрыть",IF(U55=Калькулятор_1!$B$7+2,0,IF(U55&lt;=Калькулятор_1!$B$7,0,0)))</f>
        <v>0</v>
      </c>
      <c r="R55" s="101">
        <f>IF(U55&gt;(Калькулятор_1!$B$7+2),"Скрыть",IF(U55=Калькулятор_1!$B$7+2,0,IF(U55&lt;=Калькулятор_1!$B$7,0,0)))</f>
        <v>0</v>
      </c>
      <c r="S55" s="104" t="str">
        <f>IF(U55&gt;(Калькулятор_1!$B$7+2),"Скрыть",IF(U55=Калькулятор_1!$B$7+2,XIRR($E$6:E54,$C$6:C54,50),"Х"))</f>
        <v>Х</v>
      </c>
      <c r="T55" s="105" t="str">
        <f>IF(U55&gt;(Калькулятор_1!$B$7+2),"Скрыть",IF(U55=Калькулятор_1!$B$7+2,G55+F55+K55,"Х"))</f>
        <v>Х</v>
      </c>
      <c r="U55" s="95">
        <v>50</v>
      </c>
      <c r="V55" s="96">
        <f ca="1">Калькулятор_1!E53</f>
        <v>-600</v>
      </c>
    </row>
    <row r="56" spans="2:22" ht="15.6" x14ac:dyDescent="0.3">
      <c r="B56" s="97">
        <f ca="1">IF(U56&gt;(Калькулятор_1!$B$7+2),"Скрыть",IF(U56=Калькулятор_1!$B$7+2,"Усього",Калькулятор_1!C54))</f>
        <v>50</v>
      </c>
      <c r="C56" s="98">
        <f ca="1">IF(U56&gt;(Калькулятор_1!$B$7+2),"Скрыть",IF(U56=Калькулятор_1!$B$7+2,"Х",Калькулятор_1!D54))</f>
        <v>46095</v>
      </c>
      <c r="D56" s="99">
        <f ca="1">IF(U56&gt;(Калькулятор_1!$B$7+2),"Скрыть",IF(U56=Калькулятор_1!$B$7+2,"Усього",IFERROR(C56-C55,"")))</f>
        <v>5</v>
      </c>
      <c r="E56" s="100">
        <f ca="1">IF(U56&gt;(Калькулятор_1!$B$7+2),"Скрыть",IF(U56=Калькулятор_1!$B$7+2,SUM(E55),Калькулятор_1!I54))</f>
        <v>22.5</v>
      </c>
      <c r="F56" s="100">
        <f ca="1">IF(U56&gt;(Калькулятор_1!$B$7+2),"Скрыть",IF(U56=Калькулятор_1!$B$7+2,SUM(F55),Калькулятор_1!G54))</f>
        <v>0</v>
      </c>
      <c r="G56" s="100">
        <f ca="1">IF(U56&gt;(Калькулятор_1!$B$7+2),"Скрыть",IF(U56=Калькулятор_1!$B$7+2,SUM($G$6:G55),Калькулятор_1!H54))</f>
        <v>22.5</v>
      </c>
      <c r="H56" s="101">
        <f>IF(U56&gt;(Калькулятор_1!$B$7+2),"Скрыть",IF(U56=Калькулятор_1!$B$7+2,0,IF(U56&lt;=Калькулятор_1!$B$7,0,0)))</f>
        <v>0</v>
      </c>
      <c r="I56" s="101">
        <f>IF(U56&gt;(Калькулятор_1!$B$7+2),"Скрыть",IF(U56=Калькулятор_1!$B$7+2,0,IF(U56&lt;Калькулятор_1!$B$7,0,0)))</f>
        <v>0</v>
      </c>
      <c r="J56" s="102">
        <f>IF(U56&gt;(Калькулятор_1!$B$7+2),"Скрыть",IF(U56=Калькулятор_1!$B$7+2,0,IF(U56&lt;=Калькулятор_1!$B$7,0,0)))</f>
        <v>0</v>
      </c>
      <c r="K56" s="100">
        <f>IF(U56&gt;(Калькулятор_1!$B$7+2),"Скрыть",IF(U56=Калькулятор_1!$B$7+2,SUM($K$6:K55),IF(U56&lt;=Калькулятор_1!$B$7,0,0)))</f>
        <v>0</v>
      </c>
      <c r="L56" s="103">
        <f>IF(U56&gt;(Калькулятор_1!$B$7+2),"Скрыть",IF(U56=Калькулятор_1!$B$7+2,0,IF(U56&lt;=Калькулятор_1!$B$7,0,0)))</f>
        <v>0</v>
      </c>
      <c r="M56" s="101">
        <f>IF(U56&gt;(Калькулятор_1!$B$7+2),"Скрыть",IF(U56=Калькулятор_1!$B$7+2,0,IF(U56&lt;=Калькулятор_1!$B$7,0,0)))</f>
        <v>0</v>
      </c>
      <c r="N56" s="101">
        <f>IF(U56&gt;(Калькулятор_1!$B$7+2),"Скрыть",IF(U56=Калькулятор_1!$B$7+2,0,IF(U56&lt;=Калькулятор_1!$B$7,0,0)))</f>
        <v>0</v>
      </c>
      <c r="O56" s="101">
        <f>IF(U56&gt;(Калькулятор_1!$B$7+2),"Скрыть",IF(U56=Калькулятор_1!$B$7+2,0,IF(U56&lt;=Калькулятор_1!$B$7,0,0)))</f>
        <v>0</v>
      </c>
      <c r="P56" s="101">
        <f>IF(U56&gt;(Калькулятор_1!$B$7+2),"Скрыть",IF(U56=Калькулятор_1!$B$7+2,0,IF(U56&lt;=Калькулятор_1!$B$7,0,0)))</f>
        <v>0</v>
      </c>
      <c r="Q56" s="101">
        <f>IF(U56&gt;(Калькулятор_1!$B$7+2),"Скрыть",IF(U56=Калькулятор_1!$B$7+2,0,IF(U56&lt;=Калькулятор_1!$B$7,0,0)))</f>
        <v>0</v>
      </c>
      <c r="R56" s="101">
        <f>IF(U56&gt;(Калькулятор_1!$B$7+2),"Скрыть",IF(U56=Калькулятор_1!$B$7+2,0,IF(U56&lt;=Калькулятор_1!$B$7,0,0)))</f>
        <v>0</v>
      </c>
      <c r="S56" s="104" t="str">
        <f>IF(U56&gt;(Калькулятор_1!$B$7+2),"Скрыть",IF(U56=Калькулятор_1!$B$7+2,XIRR($E$6:E55,$C$6:C55,50),"Х"))</f>
        <v>Х</v>
      </c>
      <c r="T56" s="105" t="str">
        <f>IF(U56&gt;(Калькулятор_1!$B$7+2),"Скрыть",IF(U56=Калькулятор_1!$B$7+2,G56+F56+K56,"Х"))</f>
        <v>Х</v>
      </c>
      <c r="U56" s="95">
        <v>51</v>
      </c>
      <c r="V56" s="96">
        <f ca="1">Калькулятор_1!E54</f>
        <v>-600</v>
      </c>
    </row>
    <row r="57" spans="2:22" ht="15.6" x14ac:dyDescent="0.3">
      <c r="B57" s="97">
        <f ca="1">IF(U57&gt;(Калькулятор_1!$B$7+2),"Скрыть",IF(U57=Калькулятор_1!$B$7+2,"Усього",Калькулятор_1!C55))</f>
        <v>51</v>
      </c>
      <c r="C57" s="98">
        <f ca="1">IF(U57&gt;(Калькулятор_1!$B$7+2),"Скрыть",IF(U57=Калькулятор_1!$B$7+2,"Х",Калькулятор_1!D55))</f>
        <v>46100</v>
      </c>
      <c r="D57" s="99">
        <f ca="1">IF(U57&gt;(Калькулятор_1!$B$7+2),"Скрыть",IF(U57=Калькулятор_1!$B$7+2,"Усього",IFERROR(C57-C56,"")))</f>
        <v>5</v>
      </c>
      <c r="E57" s="100">
        <f ca="1">IF(U57&gt;(Калькулятор_1!$B$7+2),"Скрыть",IF(U57=Калькулятор_1!$B$7+2,SUM(E56),Калькулятор_1!I55))</f>
        <v>22.5</v>
      </c>
      <c r="F57" s="100">
        <f ca="1">IF(U57&gt;(Калькулятор_1!$B$7+2),"Скрыть",IF(U57=Калькулятор_1!$B$7+2,SUM(F56),Калькулятор_1!G55))</f>
        <v>0</v>
      </c>
      <c r="G57" s="100">
        <f ca="1">IF(U57&gt;(Калькулятор_1!$B$7+2),"Скрыть",IF(U57=Калькулятор_1!$B$7+2,SUM($G$6:G56),Калькулятор_1!H55))</f>
        <v>22.5</v>
      </c>
      <c r="H57" s="101">
        <f>IF(U57&gt;(Калькулятор_1!$B$7+2),"Скрыть",IF(U57=Калькулятор_1!$B$7+2,0,IF(U57&lt;=Калькулятор_1!$B$7,0,0)))</f>
        <v>0</v>
      </c>
      <c r="I57" s="101">
        <f>IF(U57&gt;(Калькулятор_1!$B$7+2),"Скрыть",IF(U57=Калькулятор_1!$B$7+2,0,IF(U57&lt;Калькулятор_1!$B$7,0,0)))</f>
        <v>0</v>
      </c>
      <c r="J57" s="102">
        <f>IF(U57&gt;(Калькулятор_1!$B$7+2),"Скрыть",IF(U57=Калькулятор_1!$B$7+2,0,IF(U57&lt;=Калькулятор_1!$B$7,0,0)))</f>
        <v>0</v>
      </c>
      <c r="K57" s="100">
        <f>IF(U57&gt;(Калькулятор_1!$B$7+2),"Скрыть",IF(U57=Калькулятор_1!$B$7+2,SUM($K$6:K56),IF(U57&lt;=Калькулятор_1!$B$7,0,0)))</f>
        <v>0</v>
      </c>
      <c r="L57" s="103">
        <f>IF(U57&gt;(Калькулятор_1!$B$7+2),"Скрыть",IF(U57=Калькулятор_1!$B$7+2,0,IF(U57&lt;=Калькулятор_1!$B$7,0,0)))</f>
        <v>0</v>
      </c>
      <c r="M57" s="101">
        <f>IF(U57&gt;(Калькулятор_1!$B$7+2),"Скрыть",IF(U57=Калькулятор_1!$B$7+2,0,IF(U57&lt;=Калькулятор_1!$B$7,0,0)))</f>
        <v>0</v>
      </c>
      <c r="N57" s="101">
        <f>IF(U57&gt;(Калькулятор_1!$B$7+2),"Скрыть",IF(U57=Калькулятор_1!$B$7+2,0,IF(U57&lt;=Калькулятор_1!$B$7,0,0)))</f>
        <v>0</v>
      </c>
      <c r="O57" s="101">
        <f>IF(U57&gt;(Калькулятор_1!$B$7+2),"Скрыть",IF(U57=Калькулятор_1!$B$7+2,0,IF(U57&lt;=Калькулятор_1!$B$7,0,0)))</f>
        <v>0</v>
      </c>
      <c r="P57" s="101">
        <f>IF(U57&gt;(Калькулятор_1!$B$7+2),"Скрыть",IF(U57=Калькулятор_1!$B$7+2,0,IF(U57&lt;=Калькулятор_1!$B$7,0,0)))</f>
        <v>0</v>
      </c>
      <c r="Q57" s="101">
        <f>IF(U57&gt;(Калькулятор_1!$B$7+2),"Скрыть",IF(U57=Калькулятор_1!$B$7+2,0,IF(U57&lt;=Калькулятор_1!$B$7,0,0)))</f>
        <v>0</v>
      </c>
      <c r="R57" s="101">
        <f>IF(U57&gt;(Калькулятор_1!$B$7+2),"Скрыть",IF(U57=Калькулятор_1!$B$7+2,0,IF(U57&lt;=Калькулятор_1!$B$7,0,0)))</f>
        <v>0</v>
      </c>
      <c r="S57" s="104" t="str">
        <f>IF(U57&gt;(Калькулятор_1!$B$7+2),"Скрыть",IF(U57=Калькулятор_1!$B$7+2,XIRR($E$6:E56,$C$6:C56,50),"Х"))</f>
        <v>Х</v>
      </c>
      <c r="T57" s="105" t="str">
        <f>IF(U57&gt;(Калькулятор_1!$B$7+2),"Скрыть",IF(U57=Калькулятор_1!$B$7+2,G57+F57+K57,"Х"))</f>
        <v>Х</v>
      </c>
      <c r="U57" s="95">
        <v>52</v>
      </c>
      <c r="V57" s="96">
        <f ca="1">Калькулятор_1!E55</f>
        <v>-600</v>
      </c>
    </row>
    <row r="58" spans="2:22" ht="15.6" x14ac:dyDescent="0.3">
      <c r="B58" s="97">
        <f ca="1">IF(U58&gt;(Калькулятор_1!$B$7+2),"Скрыть",IF(U58=Калькулятор_1!$B$7+2,"Усього",Калькулятор_1!C56))</f>
        <v>52</v>
      </c>
      <c r="C58" s="98">
        <f ca="1">IF(U58&gt;(Калькулятор_1!$B$7+2),"Скрыть",IF(U58=Калькулятор_1!$B$7+2,"Х",Калькулятор_1!D56))</f>
        <v>46105</v>
      </c>
      <c r="D58" s="99">
        <f ca="1">IF(U58&gt;(Калькулятор_1!$B$7+2),"Скрыть",IF(U58=Калькулятор_1!$B$7+2,"Усього",IFERROR(C58-C57,"")))</f>
        <v>5</v>
      </c>
      <c r="E58" s="100">
        <f ca="1">IF(U58&gt;(Калькулятор_1!$B$7+2),"Скрыть",IF(U58=Калькулятор_1!$B$7+2,SUM(E57),Калькулятор_1!I56))</f>
        <v>22.5</v>
      </c>
      <c r="F58" s="100">
        <f ca="1">IF(U58&gt;(Калькулятор_1!$B$7+2),"Скрыть",IF(U58=Калькулятор_1!$B$7+2,SUM(F57),Калькулятор_1!G56))</f>
        <v>0</v>
      </c>
      <c r="G58" s="100">
        <f ca="1">IF(U58&gt;(Калькулятор_1!$B$7+2),"Скрыть",IF(U58=Калькулятор_1!$B$7+2,SUM($G$6:G57),Калькулятор_1!H56))</f>
        <v>22.5</v>
      </c>
      <c r="H58" s="101">
        <f>IF(U58&gt;(Калькулятор_1!$B$7+2),"Скрыть",IF(U58=Калькулятор_1!$B$7+2,0,IF(U58&lt;=Калькулятор_1!$B$7,0,0)))</f>
        <v>0</v>
      </c>
      <c r="I58" s="101">
        <f>IF(U58&gt;(Калькулятор_1!$B$7+2),"Скрыть",IF(U58=Калькулятор_1!$B$7+2,0,IF(U58&lt;Калькулятор_1!$B$7,0,0)))</f>
        <v>0</v>
      </c>
      <c r="J58" s="102">
        <f>IF(U58&gt;(Калькулятор_1!$B$7+2),"Скрыть",IF(U58=Калькулятор_1!$B$7+2,0,IF(U58&lt;=Калькулятор_1!$B$7,0,0)))</f>
        <v>0</v>
      </c>
      <c r="K58" s="100">
        <f>IF(U58&gt;(Калькулятор_1!$B$7+2),"Скрыть",IF(U58=Калькулятор_1!$B$7+2,SUM($K$6:K57),IF(U58&lt;=Калькулятор_1!$B$7,0,0)))</f>
        <v>0</v>
      </c>
      <c r="L58" s="103">
        <f>IF(U58&gt;(Калькулятор_1!$B$7+2),"Скрыть",IF(U58=Калькулятор_1!$B$7+2,0,IF(U58&lt;=Калькулятор_1!$B$7,0,0)))</f>
        <v>0</v>
      </c>
      <c r="M58" s="101">
        <f>IF(U58&gt;(Калькулятор_1!$B$7+2),"Скрыть",IF(U58=Калькулятор_1!$B$7+2,0,IF(U58&lt;=Калькулятор_1!$B$7,0,0)))</f>
        <v>0</v>
      </c>
      <c r="N58" s="101">
        <f>IF(U58&gt;(Калькулятор_1!$B$7+2),"Скрыть",IF(U58=Калькулятор_1!$B$7+2,0,IF(U58&lt;=Калькулятор_1!$B$7,0,0)))</f>
        <v>0</v>
      </c>
      <c r="O58" s="101">
        <f>IF(U58&gt;(Калькулятор_1!$B$7+2),"Скрыть",IF(U58=Калькулятор_1!$B$7+2,0,IF(U58&lt;=Калькулятор_1!$B$7,0,0)))</f>
        <v>0</v>
      </c>
      <c r="P58" s="101">
        <f>IF(U58&gt;(Калькулятор_1!$B$7+2),"Скрыть",IF(U58=Калькулятор_1!$B$7+2,0,IF(U58&lt;=Калькулятор_1!$B$7,0,0)))</f>
        <v>0</v>
      </c>
      <c r="Q58" s="101">
        <f>IF(U58&gt;(Калькулятор_1!$B$7+2),"Скрыть",IF(U58=Калькулятор_1!$B$7+2,0,IF(U58&lt;=Калькулятор_1!$B$7,0,0)))</f>
        <v>0</v>
      </c>
      <c r="R58" s="101">
        <f>IF(U58&gt;(Калькулятор_1!$B$7+2),"Скрыть",IF(U58=Калькулятор_1!$B$7+2,0,IF(U58&lt;=Калькулятор_1!$B$7,0,0)))</f>
        <v>0</v>
      </c>
      <c r="S58" s="104" t="str">
        <f>IF(U58&gt;(Калькулятор_1!$B$7+2),"Скрыть",IF(U58=Калькулятор_1!$B$7+2,XIRR($E$6:E57,$C$6:C57,50),"Х"))</f>
        <v>Х</v>
      </c>
      <c r="T58" s="105" t="str">
        <f>IF(U58&gt;(Калькулятор_1!$B$7+2),"Скрыть",IF(U58=Калькулятор_1!$B$7+2,G58+F58+K58,"Х"))</f>
        <v>Х</v>
      </c>
      <c r="U58" s="95">
        <v>53</v>
      </c>
      <c r="V58" s="96">
        <f ca="1">Калькулятор_1!E56</f>
        <v>-600</v>
      </c>
    </row>
    <row r="59" spans="2:22" ht="15.6" x14ac:dyDescent="0.3">
      <c r="B59" s="97">
        <f ca="1">IF(U59&gt;(Калькулятор_1!$B$7+2),"Скрыть",IF(U59=Калькулятор_1!$B$7+2,"Усього",Калькулятор_1!C57))</f>
        <v>53</v>
      </c>
      <c r="C59" s="98">
        <f ca="1">IF(U59&gt;(Калькулятор_1!$B$7+2),"Скрыть",IF(U59=Калькулятор_1!$B$7+2,"Х",Калькулятор_1!D57))</f>
        <v>46110</v>
      </c>
      <c r="D59" s="99">
        <f ca="1">IF(U59&gt;(Калькулятор_1!$B$7+2),"Скрыть",IF(U59=Калькулятор_1!$B$7+2,"Усього",IFERROR(C59-C58,"")))</f>
        <v>5</v>
      </c>
      <c r="E59" s="100">
        <f ca="1">IF(U59&gt;(Калькулятор_1!$B$7+2),"Скрыть",IF(U59=Калькулятор_1!$B$7+2,SUM(E58),Калькулятор_1!I57))</f>
        <v>22.5</v>
      </c>
      <c r="F59" s="100">
        <f ca="1">IF(U59&gt;(Калькулятор_1!$B$7+2),"Скрыть",IF(U59=Калькулятор_1!$B$7+2,SUM(F58),Калькулятор_1!G57))</f>
        <v>0</v>
      </c>
      <c r="G59" s="100">
        <f ca="1">IF(U59&gt;(Калькулятор_1!$B$7+2),"Скрыть",IF(U59=Калькулятор_1!$B$7+2,SUM($G$6:G58),Калькулятор_1!H57))</f>
        <v>22.5</v>
      </c>
      <c r="H59" s="101">
        <f>IF(U59&gt;(Калькулятор_1!$B$7+2),"Скрыть",IF(U59=Калькулятор_1!$B$7+2,0,IF(U59&lt;=Калькулятор_1!$B$7,0,0)))</f>
        <v>0</v>
      </c>
      <c r="I59" s="101">
        <f>IF(U59&gt;(Калькулятор_1!$B$7+2),"Скрыть",IF(U59=Калькулятор_1!$B$7+2,0,IF(U59&lt;Калькулятор_1!$B$7,0,0)))</f>
        <v>0</v>
      </c>
      <c r="J59" s="102">
        <f>IF(U59&gt;(Калькулятор_1!$B$7+2),"Скрыть",IF(U59=Калькулятор_1!$B$7+2,0,IF(U59&lt;=Калькулятор_1!$B$7,0,0)))</f>
        <v>0</v>
      </c>
      <c r="K59" s="100">
        <f>IF(U59&gt;(Калькулятор_1!$B$7+2),"Скрыть",IF(U59=Калькулятор_1!$B$7+2,SUM($K$6:K58),IF(U59&lt;=Калькулятор_1!$B$7,0,0)))</f>
        <v>0</v>
      </c>
      <c r="L59" s="103">
        <f>IF(U59&gt;(Калькулятор_1!$B$7+2),"Скрыть",IF(U59=Калькулятор_1!$B$7+2,0,IF(U59&lt;=Калькулятор_1!$B$7,0,0)))</f>
        <v>0</v>
      </c>
      <c r="M59" s="101">
        <f>IF(U59&gt;(Калькулятор_1!$B$7+2),"Скрыть",IF(U59=Калькулятор_1!$B$7+2,0,IF(U59&lt;=Калькулятор_1!$B$7,0,0)))</f>
        <v>0</v>
      </c>
      <c r="N59" s="101">
        <f>IF(U59&gt;(Калькулятор_1!$B$7+2),"Скрыть",IF(U59=Калькулятор_1!$B$7+2,0,IF(U59&lt;=Калькулятор_1!$B$7,0,0)))</f>
        <v>0</v>
      </c>
      <c r="O59" s="101">
        <f>IF(U59&gt;(Калькулятор_1!$B$7+2),"Скрыть",IF(U59=Калькулятор_1!$B$7+2,0,IF(U59&lt;=Калькулятор_1!$B$7,0,0)))</f>
        <v>0</v>
      </c>
      <c r="P59" s="101">
        <f>IF(U59&gt;(Калькулятор_1!$B$7+2),"Скрыть",IF(U59=Калькулятор_1!$B$7+2,0,IF(U59&lt;=Калькулятор_1!$B$7,0,0)))</f>
        <v>0</v>
      </c>
      <c r="Q59" s="101">
        <f>IF(U59&gt;(Калькулятор_1!$B$7+2),"Скрыть",IF(U59=Калькулятор_1!$B$7+2,0,IF(U59&lt;=Калькулятор_1!$B$7,0,0)))</f>
        <v>0</v>
      </c>
      <c r="R59" s="101">
        <f>IF(U59&gt;(Калькулятор_1!$B$7+2),"Скрыть",IF(U59=Калькулятор_1!$B$7+2,0,IF(U59&lt;=Калькулятор_1!$B$7,0,0)))</f>
        <v>0</v>
      </c>
      <c r="S59" s="104" t="str">
        <f>IF(U59&gt;(Калькулятор_1!$B$7+2),"Скрыть",IF(U59=Калькулятор_1!$B$7+2,XIRR($E$6:E58,$C$6:C58,50),"Х"))</f>
        <v>Х</v>
      </c>
      <c r="T59" s="105" t="str">
        <f>IF(U59&gt;(Калькулятор_1!$B$7+2),"Скрыть",IF(U59=Калькулятор_1!$B$7+2,G59+F59+K59,"Х"))</f>
        <v>Х</v>
      </c>
      <c r="U59" s="95">
        <v>54</v>
      </c>
      <c r="V59" s="96">
        <f ca="1">Калькулятор_1!E57</f>
        <v>-600</v>
      </c>
    </row>
    <row r="60" spans="2:22" ht="15.6" x14ac:dyDescent="0.3">
      <c r="B60" s="97">
        <f ca="1">IF(U60&gt;(Калькулятор_1!$B$7+2),"Скрыть",IF(U60=Калькулятор_1!$B$7+2,"Усього",Калькулятор_1!C58))</f>
        <v>54</v>
      </c>
      <c r="C60" s="98">
        <f ca="1">IF(U60&gt;(Калькулятор_1!$B$7+2),"Скрыть",IF(U60=Калькулятор_1!$B$7+2,"Х",Калькулятор_1!D58))</f>
        <v>46115</v>
      </c>
      <c r="D60" s="99">
        <f ca="1">IF(U60&gt;(Калькулятор_1!$B$7+2),"Скрыть",IF(U60=Калькулятор_1!$B$7+2,"Усього",IFERROR(C60-C59,"")))</f>
        <v>5</v>
      </c>
      <c r="E60" s="100">
        <f ca="1">IF(U60&gt;(Калькулятор_1!$B$7+2),"Скрыть",IF(U60=Калькулятор_1!$B$7+2,SUM(E59),Калькулятор_1!I58))</f>
        <v>22.5</v>
      </c>
      <c r="F60" s="100">
        <f ca="1">IF(U60&gt;(Калькулятор_1!$B$7+2),"Скрыть",IF(U60=Калькулятор_1!$B$7+2,SUM(F59),Калькулятор_1!G58))</f>
        <v>0</v>
      </c>
      <c r="G60" s="100">
        <f ca="1">IF(U60&gt;(Калькулятор_1!$B$7+2),"Скрыть",IF(U60=Калькулятор_1!$B$7+2,SUM($G$6:G59),Калькулятор_1!H58))</f>
        <v>22.5</v>
      </c>
      <c r="H60" s="101">
        <f>IF(U60&gt;(Калькулятор_1!$B$7+2),"Скрыть",IF(U60=Калькулятор_1!$B$7+2,0,IF(U60&lt;=Калькулятор_1!$B$7,0,0)))</f>
        <v>0</v>
      </c>
      <c r="I60" s="101">
        <f>IF(U60&gt;(Калькулятор_1!$B$7+2),"Скрыть",IF(U60=Калькулятор_1!$B$7+2,0,IF(U60&lt;Калькулятор_1!$B$7,0,0)))</f>
        <v>0</v>
      </c>
      <c r="J60" s="102">
        <f>IF(U60&gt;(Калькулятор_1!$B$7+2),"Скрыть",IF(U60=Калькулятор_1!$B$7+2,0,IF(U60&lt;=Калькулятор_1!$B$7,0,0)))</f>
        <v>0</v>
      </c>
      <c r="K60" s="100">
        <f>IF(U60&gt;(Калькулятор_1!$B$7+2),"Скрыть",IF(U60=Калькулятор_1!$B$7+2,SUM($K$6:K59),IF(U60&lt;=Калькулятор_1!$B$7,0,0)))</f>
        <v>0</v>
      </c>
      <c r="L60" s="103">
        <f>IF(U60&gt;(Калькулятор_1!$B$7+2),"Скрыть",IF(U60=Калькулятор_1!$B$7+2,0,IF(U60&lt;=Калькулятор_1!$B$7,0,0)))</f>
        <v>0</v>
      </c>
      <c r="M60" s="101">
        <f>IF(U60&gt;(Калькулятор_1!$B$7+2),"Скрыть",IF(U60=Калькулятор_1!$B$7+2,0,IF(U60&lt;=Калькулятор_1!$B$7,0,0)))</f>
        <v>0</v>
      </c>
      <c r="N60" s="101">
        <f>IF(U60&gt;(Калькулятор_1!$B$7+2),"Скрыть",IF(U60=Калькулятор_1!$B$7+2,0,IF(U60&lt;=Калькулятор_1!$B$7,0,0)))</f>
        <v>0</v>
      </c>
      <c r="O60" s="101">
        <f>IF(U60&gt;(Калькулятор_1!$B$7+2),"Скрыть",IF(U60=Калькулятор_1!$B$7+2,0,IF(U60&lt;=Калькулятор_1!$B$7,0,0)))</f>
        <v>0</v>
      </c>
      <c r="P60" s="101">
        <f>IF(U60&gt;(Калькулятор_1!$B$7+2),"Скрыть",IF(U60=Калькулятор_1!$B$7+2,0,IF(U60&lt;=Калькулятор_1!$B$7,0,0)))</f>
        <v>0</v>
      </c>
      <c r="Q60" s="101">
        <f>IF(U60&gt;(Калькулятор_1!$B$7+2),"Скрыть",IF(U60=Калькулятор_1!$B$7+2,0,IF(U60&lt;=Калькулятор_1!$B$7,0,0)))</f>
        <v>0</v>
      </c>
      <c r="R60" s="101">
        <f>IF(U60&gt;(Калькулятор_1!$B$7+2),"Скрыть",IF(U60=Калькулятор_1!$B$7+2,0,IF(U60&lt;=Калькулятор_1!$B$7,0,0)))</f>
        <v>0</v>
      </c>
      <c r="S60" s="104" t="str">
        <f>IF(U60&gt;(Калькулятор_1!$B$7+2),"Скрыть",IF(U60=Калькулятор_1!$B$7+2,XIRR($E$6:E59,$C$6:C59,50),"Х"))</f>
        <v>Х</v>
      </c>
      <c r="T60" s="105" t="str">
        <f>IF(U60&gt;(Калькулятор_1!$B$7+2),"Скрыть",IF(U60=Калькулятор_1!$B$7+2,G60+F60+K60,"Х"))</f>
        <v>Х</v>
      </c>
      <c r="U60" s="95">
        <v>55</v>
      </c>
      <c r="V60" s="96">
        <f ca="1">Калькулятор_1!E58</f>
        <v>-600</v>
      </c>
    </row>
    <row r="61" spans="2:22" ht="15.6" x14ac:dyDescent="0.3">
      <c r="B61" s="97">
        <f ca="1">IF(U61&gt;(Калькулятор_1!$B$7+2),"Скрыть",IF(U61=Калькулятор_1!$B$7+2,"Усього",Калькулятор_1!C59))</f>
        <v>55</v>
      </c>
      <c r="C61" s="98">
        <f ca="1">IF(U61&gt;(Калькулятор_1!$B$7+2),"Скрыть",IF(U61=Калькулятор_1!$B$7+2,"Х",Калькулятор_1!D59))</f>
        <v>46120</v>
      </c>
      <c r="D61" s="99">
        <f ca="1">IF(U61&gt;(Калькулятор_1!$B$7+2),"Скрыть",IF(U61=Калькулятор_1!$B$7+2,"Усього",IFERROR(C61-C60,"")))</f>
        <v>5</v>
      </c>
      <c r="E61" s="100">
        <f ca="1">IF(U61&gt;(Калькулятор_1!$B$7+2),"Скрыть",IF(U61=Калькулятор_1!$B$7+2,SUM(E60),Калькулятор_1!I59))</f>
        <v>22.5</v>
      </c>
      <c r="F61" s="100">
        <f ca="1">IF(U61&gt;(Калькулятор_1!$B$7+2),"Скрыть",IF(U61=Калькулятор_1!$B$7+2,SUM(F60),Калькулятор_1!G59))</f>
        <v>0</v>
      </c>
      <c r="G61" s="100">
        <f ca="1">IF(U61&gt;(Калькулятор_1!$B$7+2),"Скрыть",IF(U61=Калькулятор_1!$B$7+2,SUM($G$6:G60),Калькулятор_1!H59))</f>
        <v>22.5</v>
      </c>
      <c r="H61" s="101">
        <f>IF(U61&gt;(Калькулятор_1!$B$7+2),"Скрыть",IF(U61=Калькулятор_1!$B$7+2,0,IF(U61&lt;=Калькулятор_1!$B$7,0,0)))</f>
        <v>0</v>
      </c>
      <c r="I61" s="101">
        <f>IF(U61&gt;(Калькулятор_1!$B$7+2),"Скрыть",IF(U61=Калькулятор_1!$B$7+2,0,IF(U61&lt;Калькулятор_1!$B$7,0,0)))</f>
        <v>0</v>
      </c>
      <c r="J61" s="102">
        <f>IF(U61&gt;(Калькулятор_1!$B$7+2),"Скрыть",IF(U61=Калькулятор_1!$B$7+2,0,IF(U61&lt;=Калькулятор_1!$B$7,0,0)))</f>
        <v>0</v>
      </c>
      <c r="K61" s="100">
        <f>IF(U61&gt;(Калькулятор_1!$B$7+2),"Скрыть",IF(U61=Калькулятор_1!$B$7+2,SUM($K$6:K60),IF(U61&lt;=Калькулятор_1!$B$7,0,0)))</f>
        <v>0</v>
      </c>
      <c r="L61" s="103">
        <f>IF(U61&gt;(Калькулятор_1!$B$7+2),"Скрыть",IF(U61=Калькулятор_1!$B$7+2,0,IF(U61&lt;=Калькулятор_1!$B$7,0,0)))</f>
        <v>0</v>
      </c>
      <c r="M61" s="101">
        <f>IF(U61&gt;(Калькулятор_1!$B$7+2),"Скрыть",IF(U61=Калькулятор_1!$B$7+2,0,IF(U61&lt;=Калькулятор_1!$B$7,0,0)))</f>
        <v>0</v>
      </c>
      <c r="N61" s="101">
        <f>IF(U61&gt;(Калькулятор_1!$B$7+2),"Скрыть",IF(U61=Калькулятор_1!$B$7+2,0,IF(U61&lt;=Калькулятор_1!$B$7,0,0)))</f>
        <v>0</v>
      </c>
      <c r="O61" s="101">
        <f>IF(U61&gt;(Калькулятор_1!$B$7+2),"Скрыть",IF(U61=Калькулятор_1!$B$7+2,0,IF(U61&lt;=Калькулятор_1!$B$7,0,0)))</f>
        <v>0</v>
      </c>
      <c r="P61" s="101">
        <f>IF(U61&gt;(Калькулятор_1!$B$7+2),"Скрыть",IF(U61=Калькулятор_1!$B$7+2,0,IF(U61&lt;=Калькулятор_1!$B$7,0,0)))</f>
        <v>0</v>
      </c>
      <c r="Q61" s="101">
        <f>IF(U61&gt;(Калькулятор_1!$B$7+2),"Скрыть",IF(U61=Калькулятор_1!$B$7+2,0,IF(U61&lt;=Калькулятор_1!$B$7,0,0)))</f>
        <v>0</v>
      </c>
      <c r="R61" s="101">
        <f>IF(U61&gt;(Калькулятор_1!$B$7+2),"Скрыть",IF(U61=Калькулятор_1!$B$7+2,0,IF(U61&lt;=Калькулятор_1!$B$7,0,0)))</f>
        <v>0</v>
      </c>
      <c r="S61" s="104" t="str">
        <f>IF(U61&gt;(Калькулятор_1!$B$7+2),"Скрыть",IF(U61=Калькулятор_1!$B$7+2,XIRR($E$6:E60,$C$6:C60,50),"Х"))</f>
        <v>Х</v>
      </c>
      <c r="T61" s="105" t="str">
        <f>IF(U61&gt;(Калькулятор_1!$B$7+2),"Скрыть",IF(U61=Калькулятор_1!$B$7+2,G61+F61+K61,"Х"))</f>
        <v>Х</v>
      </c>
      <c r="U61" s="95">
        <v>56</v>
      </c>
      <c r="V61" s="96">
        <f ca="1">Калькулятор_1!E59</f>
        <v>-600</v>
      </c>
    </row>
    <row r="62" spans="2:22" ht="15.6" x14ac:dyDescent="0.3">
      <c r="B62" s="97">
        <f ca="1">IF(U62&gt;(Калькулятор_1!$B$7+2),"Скрыть",IF(U62=Калькулятор_1!$B$7+2,"Усього",Калькулятор_1!C60))</f>
        <v>56</v>
      </c>
      <c r="C62" s="98">
        <f ca="1">IF(U62&gt;(Калькулятор_1!$B$7+2),"Скрыть",IF(U62=Калькулятор_1!$B$7+2,"Х",Калькулятор_1!D60))</f>
        <v>46125</v>
      </c>
      <c r="D62" s="99">
        <f ca="1">IF(U62&gt;(Калькулятор_1!$B$7+2),"Скрыть",IF(U62=Калькулятор_1!$B$7+2,"Усього",IFERROR(C62-C61,"")))</f>
        <v>5</v>
      </c>
      <c r="E62" s="100">
        <f ca="1">IF(U62&gt;(Калькулятор_1!$B$7+2),"Скрыть",IF(U62=Калькулятор_1!$B$7+2,SUM(E61),Калькулятор_1!I60))</f>
        <v>22.5</v>
      </c>
      <c r="F62" s="100">
        <f ca="1">IF(U62&gt;(Калькулятор_1!$B$7+2),"Скрыть",IF(U62=Калькулятор_1!$B$7+2,SUM(F61),Калькулятор_1!G60))</f>
        <v>0</v>
      </c>
      <c r="G62" s="100">
        <f ca="1">IF(U62&gt;(Калькулятор_1!$B$7+2),"Скрыть",IF(U62=Калькулятор_1!$B$7+2,SUM($G$6:G61),Калькулятор_1!H60))</f>
        <v>22.5</v>
      </c>
      <c r="H62" s="101">
        <f>IF(U62&gt;(Калькулятор_1!$B$7+2),"Скрыть",IF(U62=Калькулятор_1!$B$7+2,0,IF(U62&lt;=Калькулятор_1!$B$7,0,0)))</f>
        <v>0</v>
      </c>
      <c r="I62" s="101">
        <f>IF(U62&gt;(Калькулятор_1!$B$7+2),"Скрыть",IF(U62=Калькулятор_1!$B$7+2,0,IF(U62&lt;Калькулятор_1!$B$7,0,0)))</f>
        <v>0</v>
      </c>
      <c r="J62" s="102">
        <f>IF(U62&gt;(Калькулятор_1!$B$7+2),"Скрыть",IF(U62=Калькулятор_1!$B$7+2,0,IF(U62&lt;=Калькулятор_1!$B$7,0,0)))</f>
        <v>0</v>
      </c>
      <c r="K62" s="100">
        <f>IF(U62&gt;(Калькулятор_1!$B$7+2),"Скрыть",IF(U62=Калькулятор_1!$B$7+2,SUM($K$6:K61),IF(U62&lt;=Калькулятор_1!$B$7,0,0)))</f>
        <v>0</v>
      </c>
      <c r="L62" s="103">
        <f>IF(U62&gt;(Калькулятор_1!$B$7+2),"Скрыть",IF(U62=Калькулятор_1!$B$7+2,0,IF(U62&lt;=Калькулятор_1!$B$7,0,0)))</f>
        <v>0</v>
      </c>
      <c r="M62" s="101">
        <f>IF(U62&gt;(Калькулятор_1!$B$7+2),"Скрыть",IF(U62=Калькулятор_1!$B$7+2,0,IF(U62&lt;=Калькулятор_1!$B$7,0,0)))</f>
        <v>0</v>
      </c>
      <c r="N62" s="101">
        <f>IF(U62&gt;(Калькулятор_1!$B$7+2),"Скрыть",IF(U62=Калькулятор_1!$B$7+2,0,IF(U62&lt;=Калькулятор_1!$B$7,0,0)))</f>
        <v>0</v>
      </c>
      <c r="O62" s="101">
        <f>IF(U62&gt;(Калькулятор_1!$B$7+2),"Скрыть",IF(U62=Калькулятор_1!$B$7+2,0,IF(U62&lt;=Калькулятор_1!$B$7,0,0)))</f>
        <v>0</v>
      </c>
      <c r="P62" s="101">
        <f>IF(U62&gt;(Калькулятор_1!$B$7+2),"Скрыть",IF(U62=Калькулятор_1!$B$7+2,0,IF(U62&lt;=Калькулятор_1!$B$7,0,0)))</f>
        <v>0</v>
      </c>
      <c r="Q62" s="101">
        <f>IF(U62&gt;(Калькулятор_1!$B$7+2),"Скрыть",IF(U62=Калькулятор_1!$B$7+2,0,IF(U62&lt;=Калькулятор_1!$B$7,0,0)))</f>
        <v>0</v>
      </c>
      <c r="R62" s="101">
        <f>IF(U62&gt;(Калькулятор_1!$B$7+2),"Скрыть",IF(U62=Калькулятор_1!$B$7+2,0,IF(U62&lt;=Калькулятор_1!$B$7,0,0)))</f>
        <v>0</v>
      </c>
      <c r="S62" s="104" t="str">
        <f>IF(U62&gt;(Калькулятор_1!$B$7+2),"Скрыть",IF(U62=Калькулятор_1!$B$7+2,XIRR($E$6:E61,$C$6:C61,50),"Х"))</f>
        <v>Х</v>
      </c>
      <c r="T62" s="105" t="str">
        <f>IF(U62&gt;(Калькулятор_1!$B$7+2),"Скрыть",IF(U62=Калькулятор_1!$B$7+2,G62+F62+K62,"Х"))</f>
        <v>Х</v>
      </c>
      <c r="U62" s="95">
        <v>57</v>
      </c>
      <c r="V62" s="96">
        <f ca="1">Калькулятор_1!E60</f>
        <v>-600</v>
      </c>
    </row>
    <row r="63" spans="2:22" ht="15.6" x14ac:dyDescent="0.3">
      <c r="B63" s="97">
        <f ca="1">IF(U63&gt;(Калькулятор_1!$B$7+2),"Скрыть",IF(U63=Калькулятор_1!$B$7+2,"Усього",Калькулятор_1!C61))</f>
        <v>57</v>
      </c>
      <c r="C63" s="98">
        <f ca="1">IF(U63&gt;(Калькулятор_1!$B$7+2),"Скрыть",IF(U63=Калькулятор_1!$B$7+2,"Х",Калькулятор_1!D61))</f>
        <v>46130</v>
      </c>
      <c r="D63" s="99">
        <f ca="1">IF(U63&gt;(Калькулятор_1!$B$7+2),"Скрыть",IF(U63=Калькулятор_1!$B$7+2,"Усього",IFERROR(C63-C62,"")))</f>
        <v>5</v>
      </c>
      <c r="E63" s="100">
        <f ca="1">IF(U63&gt;(Калькулятор_1!$B$7+2),"Скрыть",IF(U63=Калькулятор_1!$B$7+2,SUM(E62),Калькулятор_1!I61))</f>
        <v>22.5</v>
      </c>
      <c r="F63" s="100">
        <f ca="1">IF(U63&gt;(Калькулятор_1!$B$7+2),"Скрыть",IF(U63=Калькулятор_1!$B$7+2,SUM(F62),Калькулятор_1!G61))</f>
        <v>0</v>
      </c>
      <c r="G63" s="100">
        <f ca="1">IF(U63&gt;(Калькулятор_1!$B$7+2),"Скрыть",IF(U63=Калькулятор_1!$B$7+2,SUM($G$6:G62),Калькулятор_1!H61))</f>
        <v>22.5</v>
      </c>
      <c r="H63" s="101">
        <f>IF(U63&gt;(Калькулятор_1!$B$7+2),"Скрыть",IF(U63=Калькулятор_1!$B$7+2,0,IF(U63&lt;=Калькулятор_1!$B$7,0,0)))</f>
        <v>0</v>
      </c>
      <c r="I63" s="101">
        <f>IF(U63&gt;(Калькулятор_1!$B$7+2),"Скрыть",IF(U63=Калькулятор_1!$B$7+2,0,IF(U63&lt;Калькулятор_1!$B$7,0,0)))</f>
        <v>0</v>
      </c>
      <c r="J63" s="102">
        <f>IF(U63&gt;(Калькулятор_1!$B$7+2),"Скрыть",IF(U63=Калькулятор_1!$B$7+2,0,IF(U63&lt;=Калькулятор_1!$B$7,0,0)))</f>
        <v>0</v>
      </c>
      <c r="K63" s="100">
        <f>IF(U63&gt;(Калькулятор_1!$B$7+2),"Скрыть",IF(U63=Калькулятор_1!$B$7+2,SUM($K$6:K62),IF(U63&lt;=Калькулятор_1!$B$7,0,0)))</f>
        <v>0</v>
      </c>
      <c r="L63" s="103">
        <f>IF(U63&gt;(Калькулятор_1!$B$7+2),"Скрыть",IF(U63=Калькулятор_1!$B$7+2,0,IF(U63&lt;=Калькулятор_1!$B$7,0,0)))</f>
        <v>0</v>
      </c>
      <c r="M63" s="101">
        <f>IF(U63&gt;(Калькулятор_1!$B$7+2),"Скрыть",IF(U63=Калькулятор_1!$B$7+2,0,IF(U63&lt;=Калькулятор_1!$B$7,0,0)))</f>
        <v>0</v>
      </c>
      <c r="N63" s="101">
        <f>IF(U63&gt;(Калькулятор_1!$B$7+2),"Скрыть",IF(U63=Калькулятор_1!$B$7+2,0,IF(U63&lt;=Калькулятор_1!$B$7,0,0)))</f>
        <v>0</v>
      </c>
      <c r="O63" s="101">
        <f>IF(U63&gt;(Калькулятор_1!$B$7+2),"Скрыть",IF(U63=Калькулятор_1!$B$7+2,0,IF(U63&lt;=Калькулятор_1!$B$7,0,0)))</f>
        <v>0</v>
      </c>
      <c r="P63" s="101">
        <f>IF(U63&gt;(Калькулятор_1!$B$7+2),"Скрыть",IF(U63=Калькулятор_1!$B$7+2,0,IF(U63&lt;=Калькулятор_1!$B$7,0,0)))</f>
        <v>0</v>
      </c>
      <c r="Q63" s="101">
        <f>IF(U63&gt;(Калькулятор_1!$B$7+2),"Скрыть",IF(U63=Калькулятор_1!$B$7+2,0,IF(U63&lt;=Калькулятор_1!$B$7,0,0)))</f>
        <v>0</v>
      </c>
      <c r="R63" s="101">
        <f>IF(U63&gt;(Калькулятор_1!$B$7+2),"Скрыть",IF(U63=Калькулятор_1!$B$7+2,0,IF(U63&lt;=Калькулятор_1!$B$7,0,0)))</f>
        <v>0</v>
      </c>
      <c r="S63" s="104" t="str">
        <f>IF(U63&gt;(Калькулятор_1!$B$7+2),"Скрыть",IF(U63=Калькулятор_1!$B$7+2,XIRR($E$6:E62,$C$6:C62,50),"Х"))</f>
        <v>Х</v>
      </c>
      <c r="T63" s="105" t="str">
        <f>IF(U63&gt;(Калькулятор_1!$B$7+2),"Скрыть",IF(U63=Калькулятор_1!$B$7+2,G63+F63+K63,"Х"))</f>
        <v>Х</v>
      </c>
      <c r="U63" s="95">
        <v>58</v>
      </c>
      <c r="V63" s="96">
        <f ca="1">Калькулятор_1!E61</f>
        <v>-600</v>
      </c>
    </row>
    <row r="64" spans="2:22" ht="15.6" x14ac:dyDescent="0.3">
      <c r="B64" s="97">
        <f ca="1">IF(U64&gt;(Калькулятор_1!$B$7+2),"Скрыть",IF(U64=Калькулятор_1!$B$7+2,"Усього",Калькулятор_1!C62))</f>
        <v>58</v>
      </c>
      <c r="C64" s="98">
        <f ca="1">IF(U64&gt;(Калькулятор_1!$B$7+2),"Скрыть",IF(U64=Калькулятор_1!$B$7+2,"Х",Калькулятор_1!D62))</f>
        <v>46135</v>
      </c>
      <c r="D64" s="99">
        <f ca="1">IF(U64&gt;(Калькулятор_1!$B$7+2),"Скрыть",IF(U64=Калькулятор_1!$B$7+2,"Усього",IFERROR(C64-C63,"")))</f>
        <v>5</v>
      </c>
      <c r="E64" s="100">
        <f ca="1">IF(U64&gt;(Калькулятор_1!$B$7+2),"Скрыть",IF(U64=Калькулятор_1!$B$7+2,SUM(E63),Калькулятор_1!I62))</f>
        <v>22.5</v>
      </c>
      <c r="F64" s="100">
        <f ca="1">IF(U64&gt;(Калькулятор_1!$B$7+2),"Скрыть",IF(U64=Калькулятор_1!$B$7+2,SUM(F63),Калькулятор_1!G62))</f>
        <v>0</v>
      </c>
      <c r="G64" s="100">
        <f ca="1">IF(U64&gt;(Калькулятор_1!$B$7+2),"Скрыть",IF(U64=Калькулятор_1!$B$7+2,SUM($G$6:G63),Калькулятор_1!H62))</f>
        <v>22.5</v>
      </c>
      <c r="H64" s="101">
        <f>IF(U64&gt;(Калькулятор_1!$B$7+2),"Скрыть",IF(U64=Калькулятор_1!$B$7+2,0,IF(U64&lt;=Калькулятор_1!$B$7,0,0)))</f>
        <v>0</v>
      </c>
      <c r="I64" s="101">
        <f>IF(U64&gt;(Калькулятор_1!$B$7+2),"Скрыть",IF(U64=Калькулятор_1!$B$7+2,0,IF(U64&lt;Калькулятор_1!$B$7,0,0)))</f>
        <v>0</v>
      </c>
      <c r="J64" s="102">
        <f>IF(U64&gt;(Калькулятор_1!$B$7+2),"Скрыть",IF(U64=Калькулятор_1!$B$7+2,0,IF(U64&lt;=Калькулятор_1!$B$7,0,0)))</f>
        <v>0</v>
      </c>
      <c r="K64" s="100">
        <f>IF(U64&gt;(Калькулятор_1!$B$7+2),"Скрыть",IF(U64=Калькулятор_1!$B$7+2,SUM($K$6:K63),IF(U64&lt;=Калькулятор_1!$B$7,0,0)))</f>
        <v>0</v>
      </c>
      <c r="L64" s="103">
        <f>IF(U64&gt;(Калькулятор_1!$B$7+2),"Скрыть",IF(U64=Калькулятор_1!$B$7+2,0,IF(U64&lt;=Калькулятор_1!$B$7,0,0)))</f>
        <v>0</v>
      </c>
      <c r="M64" s="101">
        <f>IF(U64&gt;(Калькулятор_1!$B$7+2),"Скрыть",IF(U64=Калькулятор_1!$B$7+2,0,IF(U64&lt;=Калькулятор_1!$B$7,0,0)))</f>
        <v>0</v>
      </c>
      <c r="N64" s="101">
        <f>IF(U64&gt;(Калькулятор_1!$B$7+2),"Скрыть",IF(U64=Калькулятор_1!$B$7+2,0,IF(U64&lt;=Калькулятор_1!$B$7,0,0)))</f>
        <v>0</v>
      </c>
      <c r="O64" s="101">
        <f>IF(U64&gt;(Калькулятор_1!$B$7+2),"Скрыть",IF(U64=Калькулятор_1!$B$7+2,0,IF(U64&lt;=Калькулятор_1!$B$7,0,0)))</f>
        <v>0</v>
      </c>
      <c r="P64" s="101">
        <f>IF(U64&gt;(Калькулятор_1!$B$7+2),"Скрыть",IF(U64=Калькулятор_1!$B$7+2,0,IF(U64&lt;=Калькулятор_1!$B$7,0,0)))</f>
        <v>0</v>
      </c>
      <c r="Q64" s="101">
        <f>IF(U64&gt;(Калькулятор_1!$B$7+2),"Скрыть",IF(U64=Калькулятор_1!$B$7+2,0,IF(U64&lt;=Калькулятор_1!$B$7,0,0)))</f>
        <v>0</v>
      </c>
      <c r="R64" s="101">
        <f>IF(U64&gt;(Калькулятор_1!$B$7+2),"Скрыть",IF(U64=Калькулятор_1!$B$7+2,0,IF(U64&lt;=Калькулятор_1!$B$7,0,0)))</f>
        <v>0</v>
      </c>
      <c r="S64" s="104" t="str">
        <f>IF(U64&gt;(Калькулятор_1!$B$7+2),"Скрыть",IF(U64=Калькулятор_1!$B$7+2,XIRR($E$6:E63,$C$6:C63,50),"Х"))</f>
        <v>Х</v>
      </c>
      <c r="T64" s="105" t="str">
        <f>IF(U64&gt;(Калькулятор_1!$B$7+2),"Скрыть",IF(U64=Калькулятор_1!$B$7+2,G64+F64+K64,"Х"))</f>
        <v>Х</v>
      </c>
      <c r="U64" s="95">
        <v>59</v>
      </c>
      <c r="V64" s="96">
        <f ca="1">Калькулятор_1!E62</f>
        <v>-600</v>
      </c>
    </row>
    <row r="65" spans="1:22" ht="15.6" x14ac:dyDescent="0.3">
      <c r="B65" s="97">
        <f ca="1">IF(U65&gt;(Калькулятор_1!$B$7+2),"Скрыть",IF(U65=Калькулятор_1!$B$7+2,"Усього",Калькулятор_1!C63))</f>
        <v>59</v>
      </c>
      <c r="C65" s="98">
        <f ca="1">IF(U65&gt;(Калькулятор_1!$B$7+2),"Скрыть",IF(U65=Калькулятор_1!$B$7+2,"Х",Калькулятор_1!D63))</f>
        <v>46140</v>
      </c>
      <c r="D65" s="99">
        <f ca="1">IF(U65&gt;(Калькулятор_1!$B$7+2),"Скрыть",IF(U65=Калькулятор_1!$B$7+2,"Усього",IFERROR(C65-C64,"")))</f>
        <v>5</v>
      </c>
      <c r="E65" s="100">
        <f ca="1">IF(U65&gt;(Калькулятор_1!$B$7+2),"Скрыть",IF(U65=Калькулятор_1!$B$7+2,SUM(E64),Калькулятор_1!I63))</f>
        <v>22.5</v>
      </c>
      <c r="F65" s="100">
        <f ca="1">IF(U65&gt;(Калькулятор_1!$B$7+2),"Скрыть",IF(U65=Калькулятор_1!$B$7+2,SUM(F64),Калькулятор_1!G63))</f>
        <v>0</v>
      </c>
      <c r="G65" s="100">
        <f ca="1">IF(U65&gt;(Калькулятор_1!$B$7+2),"Скрыть",IF(U65=Калькулятор_1!$B$7+2,SUM($G$6:G64),Калькулятор_1!H63))</f>
        <v>22.5</v>
      </c>
      <c r="H65" s="101">
        <f>IF(U65&gt;(Калькулятор_1!$B$7+2),"Скрыть",IF(U65=Калькулятор_1!$B$7+2,0,IF(U65&lt;=Калькулятор_1!$B$7,0,0)))</f>
        <v>0</v>
      </c>
      <c r="I65" s="101">
        <f>IF(U65&gt;(Калькулятор_1!$B$7+2),"Скрыть",IF(U65=Калькулятор_1!$B$7+2,0,IF(U65&lt;Калькулятор_1!$B$7,0,0)))</f>
        <v>0</v>
      </c>
      <c r="J65" s="102">
        <f>IF(U65&gt;(Калькулятор_1!$B$7+2),"Скрыть",IF(U65=Калькулятор_1!$B$7+2,0,IF(U65&lt;=Калькулятор_1!$B$7,0,0)))</f>
        <v>0</v>
      </c>
      <c r="K65" s="100">
        <f>IF(U65&gt;(Калькулятор_1!$B$7+2),"Скрыть",IF(U65=Калькулятор_1!$B$7+2,SUM($K$6:K64),IF(U65&lt;=Калькулятор_1!$B$7,0,0)))</f>
        <v>0</v>
      </c>
      <c r="L65" s="103">
        <f>IF(U65&gt;(Калькулятор_1!$B$7+2),"Скрыть",IF(U65=Калькулятор_1!$B$7+2,0,IF(U65&lt;=Калькулятор_1!$B$7,0,0)))</f>
        <v>0</v>
      </c>
      <c r="M65" s="101">
        <f>IF(U65&gt;(Калькулятор_1!$B$7+2),"Скрыть",IF(U65=Калькулятор_1!$B$7+2,0,IF(U65&lt;=Калькулятор_1!$B$7,0,0)))</f>
        <v>0</v>
      </c>
      <c r="N65" s="101">
        <f>IF(U65&gt;(Калькулятор_1!$B$7+2),"Скрыть",IF(U65=Калькулятор_1!$B$7+2,0,IF(U65&lt;=Калькулятор_1!$B$7,0,0)))</f>
        <v>0</v>
      </c>
      <c r="O65" s="101">
        <f>IF(U65&gt;(Калькулятор_1!$B$7+2),"Скрыть",IF(U65=Калькулятор_1!$B$7+2,0,IF(U65&lt;=Калькулятор_1!$B$7,0,0)))</f>
        <v>0</v>
      </c>
      <c r="P65" s="101">
        <f>IF(U65&gt;(Калькулятор_1!$B$7+2),"Скрыть",IF(U65=Калькулятор_1!$B$7+2,0,IF(U65&lt;=Калькулятор_1!$B$7,0,0)))</f>
        <v>0</v>
      </c>
      <c r="Q65" s="101">
        <f>IF(U65&gt;(Калькулятор_1!$B$7+2),"Скрыть",IF(U65=Калькулятор_1!$B$7+2,0,IF(U65&lt;=Калькулятор_1!$B$7,0,0)))</f>
        <v>0</v>
      </c>
      <c r="R65" s="101">
        <f>IF(U65&gt;(Калькулятор_1!$B$7+2),"Скрыть",IF(U65=Калькулятор_1!$B$7+2,0,IF(U65&lt;=Калькулятор_1!$B$7,0,0)))</f>
        <v>0</v>
      </c>
      <c r="S65" s="104" t="str">
        <f>IF(U65&gt;(Калькулятор_1!$B$7+2),"Скрыть",IF(U65=Калькулятор_1!$B$7+2,XIRR($E$6:E64,$C$6:C64,50),"Х"))</f>
        <v>Х</v>
      </c>
      <c r="T65" s="105" t="str">
        <f>IF(U65&gt;(Калькулятор_1!$B$7+2),"Скрыть",IF(U65=Калькулятор_1!$B$7+2,G65+F65+K65,"Х"))</f>
        <v>Х</v>
      </c>
      <c r="U65" s="95">
        <v>60</v>
      </c>
      <c r="V65" s="96">
        <f ca="1">Калькулятор_1!E63</f>
        <v>-600</v>
      </c>
    </row>
    <row r="66" spans="1:22" ht="15.6" x14ac:dyDescent="0.3">
      <c r="B66" s="97">
        <f ca="1">IF(U66&gt;(Калькулятор_1!$B$7+2),"Скрыть",IF(U66=Калькулятор_1!$B$7+2,"Усього",Калькулятор_1!C64))</f>
        <v>60</v>
      </c>
      <c r="C66" s="98">
        <f ca="1">IF(U66&gt;(Калькулятор_1!$B$7+2),"Скрыть",IF(U66=Калькулятор_1!$B$7+2,"Х",Калькулятор_1!D64))</f>
        <v>46145</v>
      </c>
      <c r="D66" s="99">
        <f ca="1">IF(U66&gt;(Калькулятор_1!$B$7+2),"Скрыть",IF(U66=Калькулятор_1!$B$7+2,"Усього",IFERROR(C66-C65,"")))</f>
        <v>5</v>
      </c>
      <c r="E66" s="100">
        <f ca="1">IF(U66&gt;(Калькулятор_1!$B$7+2),"Скрыть",IF(U66=Калькулятор_1!$B$7+2,SUM(E65),Калькулятор_1!I64))</f>
        <v>22.5</v>
      </c>
      <c r="F66" s="100">
        <f ca="1">IF(U66&gt;(Калькулятор_1!$B$7+2),"Скрыть",IF(U66=Калькулятор_1!$B$7+2,SUM(F65),Калькулятор_1!G64))</f>
        <v>0</v>
      </c>
      <c r="G66" s="100">
        <f ca="1">IF(U66&gt;(Калькулятор_1!$B$7+2),"Скрыть",IF(U66=Калькулятор_1!$B$7+2,SUM($G$6:G65),Калькулятор_1!H64))</f>
        <v>22.5</v>
      </c>
      <c r="H66" s="101">
        <f>IF(U66&gt;(Калькулятор_1!$B$7+2),"Скрыть",IF(U66=Калькулятор_1!$B$7+2,0,IF(U66&lt;=Калькулятор_1!$B$7,0,0)))</f>
        <v>0</v>
      </c>
      <c r="I66" s="101">
        <f>IF(U66&gt;(Калькулятор_1!$B$7+2),"Скрыть",IF(U66=Калькулятор_1!$B$7+2,0,IF(U66&lt;Калькулятор_1!$B$7,0,0)))</f>
        <v>0</v>
      </c>
      <c r="J66" s="102">
        <f>IF(U66&gt;(Калькулятор_1!$B$7+2),"Скрыть",IF(U66=Калькулятор_1!$B$7+2,0,IF(U66&lt;=Калькулятор_1!$B$7,0,0)))</f>
        <v>0</v>
      </c>
      <c r="K66" s="100">
        <f>IF(U66&gt;(Калькулятор_1!$B$7+2),"Скрыть",IF(U66=Калькулятор_1!$B$7+2,SUM($K$6:K65),IF(U66&lt;=Калькулятор_1!$B$7,0,0)))</f>
        <v>0</v>
      </c>
      <c r="L66" s="103">
        <f>IF(U66&gt;(Калькулятор_1!$B$7+2),"Скрыть",IF(U66=Калькулятор_1!$B$7+2,0,IF(U66&lt;=Калькулятор_1!$B$7,0,0)))</f>
        <v>0</v>
      </c>
      <c r="M66" s="101">
        <f>IF(U66&gt;(Калькулятор_1!$B$7+2),"Скрыть",IF(U66=Калькулятор_1!$B$7+2,0,IF(U66&lt;=Калькулятор_1!$B$7,0,0)))</f>
        <v>0</v>
      </c>
      <c r="N66" s="101">
        <f>IF(U66&gt;(Калькулятор_1!$B$7+2),"Скрыть",IF(U66=Калькулятор_1!$B$7+2,0,IF(U66&lt;=Калькулятор_1!$B$7,0,0)))</f>
        <v>0</v>
      </c>
      <c r="O66" s="101">
        <f>IF(U66&gt;(Калькулятор_1!$B$7+2),"Скрыть",IF(U66=Калькулятор_1!$B$7+2,0,IF(U66&lt;=Калькулятор_1!$B$7,0,0)))</f>
        <v>0</v>
      </c>
      <c r="P66" s="101">
        <f>IF(U66&gt;(Калькулятор_1!$B$7+2),"Скрыть",IF(U66=Калькулятор_1!$B$7+2,0,IF(U66&lt;=Калькулятор_1!$B$7,0,0)))</f>
        <v>0</v>
      </c>
      <c r="Q66" s="101">
        <f>IF(U66&gt;(Калькулятор_1!$B$7+2),"Скрыть",IF(U66=Калькулятор_1!$B$7+2,0,IF(U66&lt;=Калькулятор_1!$B$7,0,0)))</f>
        <v>0</v>
      </c>
      <c r="R66" s="101">
        <f>IF(U66&gt;(Калькулятор_1!$B$7+2),"Скрыть",IF(U66=Калькулятор_1!$B$7+2,0,IF(U66&lt;=Калькулятор_1!$B$7,0,0)))</f>
        <v>0</v>
      </c>
      <c r="S66" s="104" t="str">
        <f>IF(U66&gt;(Калькулятор_1!$B$7+2),"Скрыть",IF(U66=Калькулятор_1!$B$7+2,XIRR($E$6:E65,$C$6:C65,50),"Х"))</f>
        <v>Х</v>
      </c>
      <c r="T66" s="105" t="str">
        <f>IF(U66&gt;(Калькулятор_1!$B$7+2),"Скрыть",IF(U66=Калькулятор_1!$B$7+2,G66+F66+K66,"Х"))</f>
        <v>Х</v>
      </c>
      <c r="U66" s="95">
        <v>61</v>
      </c>
      <c r="V66" s="96">
        <f ca="1">Калькулятор_1!E64</f>
        <v>-600</v>
      </c>
    </row>
    <row r="67" spans="1:22" ht="15.6" x14ac:dyDescent="0.3">
      <c r="B67" s="97">
        <f ca="1">IF(U67&gt;(Калькулятор_1!$B$7+2),"Скрыть",IF(U67=Калькулятор_1!$B$7+2,"Усього",Калькулятор_1!C65))</f>
        <v>61</v>
      </c>
      <c r="C67" s="98">
        <f ca="1">IF(U67&gt;(Калькулятор_1!$B$7+2),"Скрыть",IF(U67=Калькулятор_1!$B$7+2,"Х",Калькулятор_1!D65))</f>
        <v>46150</v>
      </c>
      <c r="D67" s="99">
        <f ca="1">IF(U67&gt;(Калькулятор_1!$B$7+2),"Скрыть",IF(U67=Калькулятор_1!$B$7+2,"Усього",IFERROR(C67-C66,"")))</f>
        <v>5</v>
      </c>
      <c r="E67" s="100">
        <f ca="1">IF(U67&gt;(Калькулятор_1!$B$7+2),"Скрыть",IF(U67=Калькулятор_1!$B$7+2,SUM(E66),Калькулятор_1!I65))</f>
        <v>22.5</v>
      </c>
      <c r="F67" s="100">
        <f ca="1">IF(U67&gt;(Калькулятор_1!$B$7+2),"Скрыть",IF(U67=Калькулятор_1!$B$7+2,SUM(F66),Калькулятор_1!G65))</f>
        <v>0</v>
      </c>
      <c r="G67" s="100">
        <f ca="1">IF(U67&gt;(Калькулятор_1!$B$7+2),"Скрыть",IF(U67=Калькулятор_1!$B$7+2,SUM($G$6:G66),Калькулятор_1!H65))</f>
        <v>22.5</v>
      </c>
      <c r="H67" s="101">
        <f>IF(U67&gt;(Калькулятор_1!$B$7+2),"Скрыть",IF(U67=Калькулятор_1!$B$7+2,0,IF(U67&lt;=Калькулятор_1!$B$7,0,0)))</f>
        <v>0</v>
      </c>
      <c r="I67" s="101">
        <f>IF(U67&gt;(Калькулятор_1!$B$7+2),"Скрыть",IF(U67=Калькулятор_1!$B$7+2,0,IF(U67&lt;Калькулятор_1!$B$7,0,0)))</f>
        <v>0</v>
      </c>
      <c r="J67" s="102">
        <f>IF(U67&gt;(Калькулятор_1!$B$7+2),"Скрыть",IF(U67=Калькулятор_1!$B$7+2,0,IF(U67&lt;=Калькулятор_1!$B$7,0,0)))</f>
        <v>0</v>
      </c>
      <c r="K67" s="100">
        <f>IF(U67&gt;(Калькулятор_1!$B$7+2),"Скрыть",IF(U67=Калькулятор_1!$B$7+2,SUM($K$6:K66),IF(U67&lt;=Калькулятор_1!$B$7,0,0)))</f>
        <v>0</v>
      </c>
      <c r="L67" s="103">
        <f>IF(U67&gt;(Калькулятор_1!$B$7+2),"Скрыть",IF(U67=Калькулятор_1!$B$7+2,0,IF(U67&lt;=Калькулятор_1!$B$7,0,0)))</f>
        <v>0</v>
      </c>
      <c r="M67" s="101">
        <f>IF(U67&gt;(Калькулятор_1!$B$7+2),"Скрыть",IF(U67=Калькулятор_1!$B$7+2,0,IF(U67&lt;=Калькулятор_1!$B$7,0,0)))</f>
        <v>0</v>
      </c>
      <c r="N67" s="101">
        <f>IF(U67&gt;(Калькулятор_1!$B$7+2),"Скрыть",IF(U67=Калькулятор_1!$B$7+2,0,IF(U67&lt;=Калькулятор_1!$B$7,0,0)))</f>
        <v>0</v>
      </c>
      <c r="O67" s="101">
        <f>IF(U67&gt;(Калькулятор_1!$B$7+2),"Скрыть",IF(U67=Калькулятор_1!$B$7+2,0,IF(U67&lt;=Калькулятор_1!$B$7,0,0)))</f>
        <v>0</v>
      </c>
      <c r="P67" s="101">
        <f>IF(U67&gt;(Калькулятор_1!$B$7+2),"Скрыть",IF(U67=Калькулятор_1!$B$7+2,0,IF(U67&lt;=Калькулятор_1!$B$7,0,0)))</f>
        <v>0</v>
      </c>
      <c r="Q67" s="101">
        <f>IF(U67&gt;(Калькулятор_1!$B$7+2),"Скрыть",IF(U67=Калькулятор_1!$B$7+2,0,IF(U67&lt;=Калькулятор_1!$B$7,0,0)))</f>
        <v>0</v>
      </c>
      <c r="R67" s="101">
        <f>IF(U67&gt;(Калькулятор_1!$B$7+2),"Скрыть",IF(U67=Калькулятор_1!$B$7+2,0,IF(U67&lt;=Калькулятор_1!$B$7,0,0)))</f>
        <v>0</v>
      </c>
      <c r="S67" s="104" t="str">
        <f>IF(U67&gt;(Калькулятор_1!$B$7+2),"Скрыть",IF(U67=Калькулятор_1!$B$7+2,XIRR($E$6:E66,$C$6:C66,50),"Х"))</f>
        <v>Х</v>
      </c>
      <c r="T67" s="105" t="str">
        <f>IF(U67&gt;(Калькулятор_1!$B$7+2),"Скрыть",IF(U67=Калькулятор_1!$B$7+2,G67+F67+K67,"Х"))</f>
        <v>Х</v>
      </c>
      <c r="U67" s="95">
        <v>62</v>
      </c>
      <c r="V67" s="96">
        <f ca="1">Калькулятор_1!E65</f>
        <v>-600</v>
      </c>
    </row>
    <row r="68" spans="1:22" ht="15.6" x14ac:dyDescent="0.3">
      <c r="B68" s="97">
        <f ca="1">IF(U68&gt;(Калькулятор_1!$B$7+2),"Скрыть",IF(U68=Калькулятор_1!$B$7+2,"Усього",Калькулятор_1!C66))</f>
        <v>62</v>
      </c>
      <c r="C68" s="98">
        <f ca="1">IF(U68&gt;(Калькулятор_1!$B$7+2),"Скрыть",IF(U68=Калькулятор_1!$B$7+2,"Х",Калькулятор_1!D66))</f>
        <v>46155</v>
      </c>
      <c r="D68" s="99">
        <f ca="1">IF(U68&gt;(Калькулятор_1!$B$7+2),"Скрыть",IF(U68=Калькулятор_1!$B$7+2,"Усього",IFERROR(C68-C67,"")))</f>
        <v>5</v>
      </c>
      <c r="E68" s="100">
        <f ca="1">IF(U68&gt;(Калькулятор_1!$B$7+2),"Скрыть",IF(U68=Калькулятор_1!$B$7+2,SUM(E67),Калькулятор_1!I66))</f>
        <v>22.5</v>
      </c>
      <c r="F68" s="100">
        <f ca="1">IF(U68&gt;(Калькулятор_1!$B$7+2),"Скрыть",IF(U68=Калькулятор_1!$B$7+2,SUM(F67),Калькулятор_1!G66))</f>
        <v>0</v>
      </c>
      <c r="G68" s="100">
        <f ca="1">IF(U68&gt;(Калькулятор_1!$B$7+2),"Скрыть",IF(U68=Калькулятор_1!$B$7+2,SUM($G$6:G67),Калькулятор_1!H66))</f>
        <v>22.5</v>
      </c>
      <c r="H68" s="101">
        <f>IF(U68&gt;(Калькулятор_1!$B$7+2),"Скрыть",IF(U68=Калькулятор_1!$B$7+2,0,IF(U68&lt;=Калькулятор_1!$B$7,0,0)))</f>
        <v>0</v>
      </c>
      <c r="I68" s="101">
        <f>IF(U68&gt;(Калькулятор_1!$B$7+2),"Скрыть",IF(U68=Калькулятор_1!$B$7+2,0,IF(U68&lt;Калькулятор_1!$B$7,0,0)))</f>
        <v>0</v>
      </c>
      <c r="J68" s="102">
        <f>IF(U68&gt;(Калькулятор_1!$B$7+2),"Скрыть",IF(U68=Калькулятор_1!$B$7+2,0,IF(U68&lt;=Калькулятор_1!$B$7,0,0)))</f>
        <v>0</v>
      </c>
      <c r="K68" s="100">
        <f>IF(U68&gt;(Калькулятор_1!$B$7+2),"Скрыть",IF(U68=Калькулятор_1!$B$7+2,SUM($K$6:K67),IF(U68&lt;=Калькулятор_1!$B$7,0,0)))</f>
        <v>0</v>
      </c>
      <c r="L68" s="103">
        <f>IF(U68&gt;(Калькулятор_1!$B$7+2),"Скрыть",IF(U68=Калькулятор_1!$B$7+2,0,IF(U68&lt;=Калькулятор_1!$B$7,0,0)))</f>
        <v>0</v>
      </c>
      <c r="M68" s="101">
        <f>IF(U68&gt;(Калькулятор_1!$B$7+2),"Скрыть",IF(U68=Калькулятор_1!$B$7+2,0,IF(U68&lt;=Калькулятор_1!$B$7,0,0)))</f>
        <v>0</v>
      </c>
      <c r="N68" s="101">
        <f>IF(U68&gt;(Калькулятор_1!$B$7+2),"Скрыть",IF(U68=Калькулятор_1!$B$7+2,0,IF(U68&lt;=Калькулятор_1!$B$7,0,0)))</f>
        <v>0</v>
      </c>
      <c r="O68" s="101">
        <f>IF(U68&gt;(Калькулятор_1!$B$7+2),"Скрыть",IF(U68=Калькулятор_1!$B$7+2,0,IF(U68&lt;=Калькулятор_1!$B$7,0,0)))</f>
        <v>0</v>
      </c>
      <c r="P68" s="101">
        <f>IF(U68&gt;(Калькулятор_1!$B$7+2),"Скрыть",IF(U68=Калькулятор_1!$B$7+2,0,IF(U68&lt;=Калькулятор_1!$B$7,0,0)))</f>
        <v>0</v>
      </c>
      <c r="Q68" s="101">
        <f>IF(U68&gt;(Калькулятор_1!$B$7+2),"Скрыть",IF(U68=Калькулятор_1!$B$7+2,0,IF(U68&lt;=Калькулятор_1!$B$7,0,0)))</f>
        <v>0</v>
      </c>
      <c r="R68" s="101">
        <f>IF(U68&gt;(Калькулятор_1!$B$7+2),"Скрыть",IF(U68=Калькулятор_1!$B$7+2,0,IF(U68&lt;=Калькулятор_1!$B$7,0,0)))</f>
        <v>0</v>
      </c>
      <c r="S68" s="104" t="str">
        <f>IF(U68&gt;(Калькулятор_1!$B$7+2),"Скрыть",IF(U68=Калькулятор_1!$B$7+2,XIRR($E$6:E67,$C$6:C67,50),"Х"))</f>
        <v>Х</v>
      </c>
      <c r="T68" s="105" t="str">
        <f>IF(U68&gt;(Калькулятор_1!$B$7+2),"Скрыть",IF(U68=Калькулятор_1!$B$7+2,G68+F68+K68,"Х"))</f>
        <v>Х</v>
      </c>
      <c r="U68" s="95">
        <v>63</v>
      </c>
      <c r="V68" s="96">
        <f ca="1">Калькулятор_1!E66</f>
        <v>-600</v>
      </c>
    </row>
    <row r="69" spans="1:22" ht="15.6" x14ac:dyDescent="0.3">
      <c r="B69" s="97">
        <f ca="1">IF(U69&gt;(Калькулятор_1!$B$7+2),"Скрыть",IF(U69=Калькулятор_1!$B$7+2,"Усього",Калькулятор_1!C67))</f>
        <v>63</v>
      </c>
      <c r="C69" s="98">
        <f ca="1">IF(U69&gt;(Калькулятор_1!$B$7+2),"Скрыть",IF(U69=Калькулятор_1!$B$7+2,"Х",Калькулятор_1!D67))</f>
        <v>46160</v>
      </c>
      <c r="D69" s="99">
        <f ca="1">IF(U69&gt;(Калькулятор_1!$B$7+2),"Скрыть",IF(U69=Калькулятор_1!$B$7+2,"Усього",IFERROR(C69-C68,"")))</f>
        <v>5</v>
      </c>
      <c r="E69" s="100">
        <f ca="1">IF(U69&gt;(Калькулятор_1!$B$7+2),"Скрыть",IF(U69=Калькулятор_1!$B$7+2,SUM(E68),Калькулятор_1!I67))</f>
        <v>22.5</v>
      </c>
      <c r="F69" s="100">
        <f ca="1">IF(U69&gt;(Калькулятор_1!$B$7+2),"Скрыть",IF(U69=Калькулятор_1!$B$7+2,SUM(F68),Калькулятор_1!G67))</f>
        <v>0</v>
      </c>
      <c r="G69" s="100">
        <f ca="1">IF(U69&gt;(Калькулятор_1!$B$7+2),"Скрыть",IF(U69=Калькулятор_1!$B$7+2,SUM($G$6:G68),Калькулятор_1!H67))</f>
        <v>22.5</v>
      </c>
      <c r="H69" s="101">
        <f>IF(U69&gt;(Калькулятор_1!$B$7+2),"Скрыть",IF(U69=Калькулятор_1!$B$7+2,0,IF(U69&lt;=Калькулятор_1!$B$7,0,0)))</f>
        <v>0</v>
      </c>
      <c r="I69" s="101">
        <f>IF(U69&gt;(Калькулятор_1!$B$7+2),"Скрыть",IF(U69=Калькулятор_1!$B$7+2,0,IF(U69&lt;Калькулятор_1!$B$7,0,0)))</f>
        <v>0</v>
      </c>
      <c r="J69" s="102">
        <f>IF(U69&gt;(Калькулятор_1!$B$7+2),"Скрыть",IF(U69=Калькулятор_1!$B$7+2,0,IF(U69&lt;=Калькулятор_1!$B$7,0,0)))</f>
        <v>0</v>
      </c>
      <c r="K69" s="100">
        <f>IF(U69&gt;(Калькулятор_1!$B$7+2),"Скрыть",IF(U69=Калькулятор_1!$B$7+2,SUM($K$6:K68),IF(U69&lt;=Калькулятор_1!$B$7,0,0)))</f>
        <v>0</v>
      </c>
      <c r="L69" s="103">
        <f>IF(U69&gt;(Калькулятор_1!$B$7+2),"Скрыть",IF(U69=Калькулятор_1!$B$7+2,0,IF(U69&lt;=Калькулятор_1!$B$7,0,0)))</f>
        <v>0</v>
      </c>
      <c r="M69" s="101">
        <f>IF(U69&gt;(Калькулятор_1!$B$7+2),"Скрыть",IF(U69=Калькулятор_1!$B$7+2,0,IF(U69&lt;=Калькулятор_1!$B$7,0,0)))</f>
        <v>0</v>
      </c>
      <c r="N69" s="101">
        <f>IF(U69&gt;(Калькулятор_1!$B$7+2),"Скрыть",IF(U69=Калькулятор_1!$B$7+2,0,IF(U69&lt;=Калькулятор_1!$B$7,0,0)))</f>
        <v>0</v>
      </c>
      <c r="O69" s="101">
        <f>IF(U69&gt;(Калькулятор_1!$B$7+2),"Скрыть",IF(U69=Калькулятор_1!$B$7+2,0,IF(U69&lt;=Калькулятор_1!$B$7,0,0)))</f>
        <v>0</v>
      </c>
      <c r="P69" s="101">
        <f>IF(U69&gt;(Калькулятор_1!$B$7+2),"Скрыть",IF(U69=Калькулятор_1!$B$7+2,0,IF(U69&lt;=Калькулятор_1!$B$7,0,0)))</f>
        <v>0</v>
      </c>
      <c r="Q69" s="101">
        <f>IF(U69&gt;(Калькулятор_1!$B$7+2),"Скрыть",IF(U69=Калькулятор_1!$B$7+2,0,IF(U69&lt;=Калькулятор_1!$B$7,0,0)))</f>
        <v>0</v>
      </c>
      <c r="R69" s="101">
        <f>IF(U69&gt;(Калькулятор_1!$B$7+2),"Скрыть",IF(U69=Калькулятор_1!$B$7+2,0,IF(U69&lt;=Калькулятор_1!$B$7,0,0)))</f>
        <v>0</v>
      </c>
      <c r="S69" s="104" t="str">
        <f>IF(U69&gt;(Калькулятор_1!$B$7+2),"Скрыть",IF(U69=Калькулятор_1!$B$7+2,XIRR($E$6:E68,$C$6:C68,50),"Х"))</f>
        <v>Х</v>
      </c>
      <c r="T69" s="105" t="str">
        <f>IF(U69&gt;(Калькулятор_1!$B$7+2),"Скрыть",IF(U69=Калькулятор_1!$B$7+2,G69+F69+K69,"Х"))</f>
        <v>Х</v>
      </c>
      <c r="U69" s="95">
        <v>64</v>
      </c>
      <c r="V69" s="96">
        <f ca="1">Калькулятор_1!E67</f>
        <v>-600</v>
      </c>
    </row>
    <row r="70" spans="1:22" ht="15.6" x14ac:dyDescent="0.3">
      <c r="B70" s="97">
        <f ca="1">IF(U70&gt;(Калькулятор_1!$B$7+2),"Скрыть",IF(U70=Калькулятор_1!$B$7+2,"Усього",Калькулятор_1!C68))</f>
        <v>64</v>
      </c>
      <c r="C70" s="98">
        <f ca="1">IF(U70&gt;(Калькулятор_1!$B$7+2),"Скрыть",IF(U70=Калькулятор_1!$B$7+2,"Х",Калькулятор_1!D68))</f>
        <v>46165</v>
      </c>
      <c r="D70" s="99">
        <f ca="1">IF(U70&gt;(Калькулятор_1!$B$7+2),"Скрыть",IF(U70=Калькулятор_1!$B$7+2,"Усього",IFERROR(C70-C69,"")))</f>
        <v>5</v>
      </c>
      <c r="E70" s="100">
        <f ca="1">IF(U70&gt;(Калькулятор_1!$B$7+2),"Скрыть",IF(U70=Калькулятор_1!$B$7+2,SUM(E69),Калькулятор_1!I68))</f>
        <v>22.5</v>
      </c>
      <c r="F70" s="100">
        <f ca="1">IF(U70&gt;(Калькулятор_1!$B$7+2),"Скрыть",IF(U70=Калькулятор_1!$B$7+2,SUM(F69),Калькулятор_1!G68))</f>
        <v>0</v>
      </c>
      <c r="G70" s="100">
        <f ca="1">IF(U70&gt;(Калькулятор_1!$B$7+2),"Скрыть",IF(U70=Калькулятор_1!$B$7+2,SUM($G$6:G69),Калькулятор_1!H68))</f>
        <v>22.5</v>
      </c>
      <c r="H70" s="101">
        <f>IF(U70&gt;(Калькулятор_1!$B$7+2),"Скрыть",IF(U70=Калькулятор_1!$B$7+2,0,IF(U70&lt;=Калькулятор_1!$B$7,0,0)))</f>
        <v>0</v>
      </c>
      <c r="I70" s="101">
        <f>IF(U70&gt;(Калькулятор_1!$B$7+2),"Скрыть",IF(U70=Калькулятор_1!$B$7+2,0,IF(U70&lt;Калькулятор_1!$B$7,0,0)))</f>
        <v>0</v>
      </c>
      <c r="J70" s="102">
        <f>IF(U70&gt;(Калькулятор_1!$B$7+2),"Скрыть",IF(U70=Калькулятор_1!$B$7+2,0,IF(U70&lt;=Калькулятор_1!$B$7,0,0)))</f>
        <v>0</v>
      </c>
      <c r="K70" s="100">
        <f>IF(U70&gt;(Калькулятор_1!$B$7+2),"Скрыть",IF(U70=Калькулятор_1!$B$7+2,SUM($K$6:K69),IF(U70&lt;=Калькулятор_1!$B$7,0,0)))</f>
        <v>0</v>
      </c>
      <c r="L70" s="103">
        <f>IF(U70&gt;(Калькулятор_1!$B$7+2),"Скрыть",IF(U70=Калькулятор_1!$B$7+2,0,IF(U70&lt;=Калькулятор_1!$B$7,0,0)))</f>
        <v>0</v>
      </c>
      <c r="M70" s="101">
        <f>IF(U70&gt;(Калькулятор_1!$B$7+2),"Скрыть",IF(U70=Калькулятор_1!$B$7+2,0,IF(U70&lt;=Калькулятор_1!$B$7,0,0)))</f>
        <v>0</v>
      </c>
      <c r="N70" s="101">
        <f>IF(U70&gt;(Калькулятор_1!$B$7+2),"Скрыть",IF(U70=Калькулятор_1!$B$7+2,0,IF(U70&lt;=Калькулятор_1!$B$7,0,0)))</f>
        <v>0</v>
      </c>
      <c r="O70" s="101">
        <f>IF(U70&gt;(Калькулятор_1!$B$7+2),"Скрыть",IF(U70=Калькулятор_1!$B$7+2,0,IF(U70&lt;=Калькулятор_1!$B$7,0,0)))</f>
        <v>0</v>
      </c>
      <c r="P70" s="101">
        <f>IF(U70&gt;(Калькулятор_1!$B$7+2),"Скрыть",IF(U70=Калькулятор_1!$B$7+2,0,IF(U70&lt;=Калькулятор_1!$B$7,0,0)))</f>
        <v>0</v>
      </c>
      <c r="Q70" s="101">
        <f>IF(U70&gt;(Калькулятор_1!$B$7+2),"Скрыть",IF(U70=Калькулятор_1!$B$7+2,0,IF(U70&lt;=Калькулятор_1!$B$7,0,0)))</f>
        <v>0</v>
      </c>
      <c r="R70" s="101">
        <f>IF(U70&gt;(Калькулятор_1!$B$7+2),"Скрыть",IF(U70=Калькулятор_1!$B$7+2,0,IF(U70&lt;=Калькулятор_1!$B$7,0,0)))</f>
        <v>0</v>
      </c>
      <c r="S70" s="104" t="str">
        <f>IF(U70&gt;(Калькулятор_1!$B$7+2),"Скрыть",IF(U70=Калькулятор_1!$B$7+2,XIRR($E$6:E69,$C$6:C69,50),"Х"))</f>
        <v>Х</v>
      </c>
      <c r="T70" s="105" t="str">
        <f>IF(U70&gt;(Калькулятор_1!$B$7+2),"Скрыть",IF(U70=Калькулятор_1!$B$7+2,G70+F70+K70,"Х"))</f>
        <v>Х</v>
      </c>
      <c r="U70" s="95">
        <v>65</v>
      </c>
      <c r="V70" s="96">
        <f ca="1">Калькулятор_1!E68</f>
        <v>-600</v>
      </c>
    </row>
    <row r="71" spans="1:22" ht="15.6" x14ac:dyDescent="0.3">
      <c r="B71" s="97">
        <f ca="1">IF(U71&gt;(Калькулятор_1!$B$7+2),"Скрыть",IF(U71=Калькулятор_1!$B$7+2,"Усього",Калькулятор_1!C69))</f>
        <v>65</v>
      </c>
      <c r="C71" s="98">
        <f ca="1">IF(U71&gt;(Калькулятор_1!$B$7+2),"Скрыть",IF(U71=Калькулятор_1!$B$7+2,"Х",Калькулятор_1!D69))</f>
        <v>46170</v>
      </c>
      <c r="D71" s="99">
        <f ca="1">IF(U71&gt;(Калькулятор_1!$B$7+2),"Скрыть",IF(U71=Калькулятор_1!$B$7+2,"Усього",IFERROR(C71-C70,"")))</f>
        <v>5</v>
      </c>
      <c r="E71" s="100">
        <f ca="1">IF(U71&gt;(Калькулятор_1!$B$7+2),"Скрыть",IF(U71=Калькулятор_1!$B$7+2,SUM(E70),Калькулятор_1!I69))</f>
        <v>22.5</v>
      </c>
      <c r="F71" s="100">
        <f ca="1">IF(U71&gt;(Калькулятор_1!$B$7+2),"Скрыть",IF(U71=Калькулятор_1!$B$7+2,SUM(F70),Калькулятор_1!G69))</f>
        <v>0</v>
      </c>
      <c r="G71" s="100">
        <f ca="1">IF(U71&gt;(Калькулятор_1!$B$7+2),"Скрыть",IF(U71=Калькулятор_1!$B$7+2,SUM($G$6:G70),Калькулятор_1!H69))</f>
        <v>22.5</v>
      </c>
      <c r="H71" s="101">
        <f>IF(U71&gt;(Калькулятор_1!$B$7+2),"Скрыть",IF(U71=Калькулятор_1!$B$7+2,0,IF(U71&lt;=Калькулятор_1!$B$7,0,0)))</f>
        <v>0</v>
      </c>
      <c r="I71" s="101">
        <f>IF(U71&gt;(Калькулятор_1!$B$7+2),"Скрыть",IF(U71=Калькулятор_1!$B$7+2,0,IF(U71&lt;Калькулятор_1!$B$7,0,0)))</f>
        <v>0</v>
      </c>
      <c r="J71" s="102">
        <f>IF(U71&gt;(Калькулятор_1!$B$7+2),"Скрыть",IF(U71=Калькулятор_1!$B$7+2,0,IF(U71&lt;=Калькулятор_1!$B$7,0,0)))</f>
        <v>0</v>
      </c>
      <c r="K71" s="100">
        <f>IF(U71&gt;(Калькулятор_1!$B$7+2),"Скрыть",IF(U71=Калькулятор_1!$B$7+2,SUM($K$6:K70),IF(U71&lt;=Калькулятор_1!$B$7,0,0)))</f>
        <v>0</v>
      </c>
      <c r="L71" s="103">
        <f>IF(U71&gt;(Калькулятор_1!$B$7+2),"Скрыть",IF(U71=Калькулятор_1!$B$7+2,0,IF(U71&lt;=Калькулятор_1!$B$7,0,0)))</f>
        <v>0</v>
      </c>
      <c r="M71" s="101">
        <f>IF(U71&gt;(Калькулятор_1!$B$7+2),"Скрыть",IF(U71=Калькулятор_1!$B$7+2,0,IF(U71&lt;=Калькулятор_1!$B$7,0,0)))</f>
        <v>0</v>
      </c>
      <c r="N71" s="101">
        <f>IF(U71&gt;(Калькулятор_1!$B$7+2),"Скрыть",IF(U71=Калькулятор_1!$B$7+2,0,IF(U71&lt;=Калькулятор_1!$B$7,0,0)))</f>
        <v>0</v>
      </c>
      <c r="O71" s="101">
        <f>IF(U71&gt;(Калькулятор_1!$B$7+2),"Скрыть",IF(U71=Калькулятор_1!$B$7+2,0,IF(U71&lt;=Калькулятор_1!$B$7,0,0)))</f>
        <v>0</v>
      </c>
      <c r="P71" s="101">
        <f>IF(U71&gt;(Калькулятор_1!$B$7+2),"Скрыть",IF(U71=Калькулятор_1!$B$7+2,0,IF(U71&lt;=Калькулятор_1!$B$7,0,0)))</f>
        <v>0</v>
      </c>
      <c r="Q71" s="101">
        <f>IF(U71&gt;(Калькулятор_1!$B$7+2),"Скрыть",IF(U71=Калькулятор_1!$B$7+2,0,IF(U71&lt;=Калькулятор_1!$B$7,0,0)))</f>
        <v>0</v>
      </c>
      <c r="R71" s="101">
        <f>IF(U71&gt;(Калькулятор_1!$B$7+2),"Скрыть",IF(U71=Калькулятор_1!$B$7+2,0,IF(U71&lt;=Калькулятор_1!$B$7,0,0)))</f>
        <v>0</v>
      </c>
      <c r="S71" s="104" t="str">
        <f>IF(U71&gt;(Калькулятор_1!$B$7+2),"Скрыть",IF(U71=Калькулятор_1!$B$7+2,XIRR($E$6:E70,$C$6:C70,50),"Х"))</f>
        <v>Х</v>
      </c>
      <c r="T71" s="105" t="str">
        <f>IF(U71&gt;(Калькулятор_1!$B$7+2),"Скрыть",IF(U71=Калькулятор_1!$B$7+2,G71+F71+K71,"Х"))</f>
        <v>Х</v>
      </c>
      <c r="U71" s="95">
        <v>66</v>
      </c>
      <c r="V71" s="96">
        <f ca="1">Калькулятор_1!E69</f>
        <v>-600</v>
      </c>
    </row>
    <row r="72" spans="1:22" ht="15.6" x14ac:dyDescent="0.3">
      <c r="B72" s="97">
        <f ca="1">IF(U72&gt;(Калькулятор_1!$B$7+2),"Скрыть",IF(U72=Калькулятор_1!$B$7+2,"Усього",Калькулятор_1!C70))</f>
        <v>66</v>
      </c>
      <c r="C72" s="98">
        <f ca="1">IF(U72&gt;(Калькулятор_1!$B$7+2),"Скрыть",IF(U72=Калькулятор_1!$B$7+2,"Х",Калькулятор_1!D70))</f>
        <v>46175</v>
      </c>
      <c r="D72" s="99">
        <f ca="1">IF(U72&gt;(Калькулятор_1!$B$7+2),"Скрыть",IF(U72=Калькулятор_1!$B$7+2,"Усього",IFERROR(C72-C71,"")))</f>
        <v>5</v>
      </c>
      <c r="E72" s="100">
        <f ca="1">IF(U72&gt;(Калькулятор_1!$B$7+2),"Скрыть",IF(U72=Калькулятор_1!$B$7+2,SUM(E71),Калькулятор_1!I70))</f>
        <v>22.5</v>
      </c>
      <c r="F72" s="100">
        <f ca="1">IF(U72&gt;(Калькулятор_1!$B$7+2),"Скрыть",IF(U72=Калькулятор_1!$B$7+2,SUM(F71),Калькулятор_1!G70))</f>
        <v>0</v>
      </c>
      <c r="G72" s="100">
        <f ca="1">IF(U72&gt;(Калькулятор_1!$B$7+2),"Скрыть",IF(U72=Калькулятор_1!$B$7+2,SUM($G$6:G71),Калькулятор_1!H70))</f>
        <v>22.5</v>
      </c>
      <c r="H72" s="101">
        <f>IF(U72&gt;(Калькулятор_1!$B$7+2),"Скрыть",IF(U72=Калькулятор_1!$B$7+2,0,IF(U72&lt;=Калькулятор_1!$B$7,0,0)))</f>
        <v>0</v>
      </c>
      <c r="I72" s="101">
        <f>IF(U72&gt;(Калькулятор_1!$B$7+2),"Скрыть",IF(U72=Калькулятор_1!$B$7+2,0,IF(U72&lt;Калькулятор_1!$B$7,0,0)))</f>
        <v>0</v>
      </c>
      <c r="J72" s="102">
        <f>IF(U72&gt;(Калькулятор_1!$B$7+2),"Скрыть",IF(U72=Калькулятор_1!$B$7+2,0,IF(U72&lt;=Калькулятор_1!$B$7,0,0)))</f>
        <v>0</v>
      </c>
      <c r="K72" s="100">
        <f>IF(U72&gt;(Калькулятор_1!$B$7+2),"Скрыть",IF(U72=Калькулятор_1!$B$7+2,SUM($K$6:K71),IF(U72&lt;=Калькулятор_1!$B$7,0,0)))</f>
        <v>0</v>
      </c>
      <c r="L72" s="103">
        <f>IF(U72&gt;(Калькулятор_1!$B$7+2),"Скрыть",IF(U72=Калькулятор_1!$B$7+2,0,IF(U72&lt;=Калькулятор_1!$B$7,0,0)))</f>
        <v>0</v>
      </c>
      <c r="M72" s="101">
        <f>IF(U72&gt;(Калькулятор_1!$B$7+2),"Скрыть",IF(U72=Калькулятор_1!$B$7+2,0,IF(U72&lt;=Калькулятор_1!$B$7,0,0)))</f>
        <v>0</v>
      </c>
      <c r="N72" s="101">
        <f>IF(U72&gt;(Калькулятор_1!$B$7+2),"Скрыть",IF(U72=Калькулятор_1!$B$7+2,0,IF(U72&lt;=Калькулятор_1!$B$7,0,0)))</f>
        <v>0</v>
      </c>
      <c r="O72" s="101">
        <f>IF(U72&gt;(Калькулятор_1!$B$7+2),"Скрыть",IF(U72=Калькулятор_1!$B$7+2,0,IF(U72&lt;=Калькулятор_1!$B$7,0,0)))</f>
        <v>0</v>
      </c>
      <c r="P72" s="101">
        <f>IF(U72&gt;(Калькулятор_1!$B$7+2),"Скрыть",IF(U72=Калькулятор_1!$B$7+2,0,IF(U72&lt;=Калькулятор_1!$B$7,0,0)))</f>
        <v>0</v>
      </c>
      <c r="Q72" s="101">
        <f>IF(U72&gt;(Калькулятор_1!$B$7+2),"Скрыть",IF(U72=Калькулятор_1!$B$7+2,0,IF(U72&lt;=Калькулятор_1!$B$7,0,0)))</f>
        <v>0</v>
      </c>
      <c r="R72" s="101">
        <f>IF(U72&gt;(Калькулятор_1!$B$7+2),"Скрыть",IF(U72=Калькулятор_1!$B$7+2,0,IF(U72&lt;=Калькулятор_1!$B$7,0,0)))</f>
        <v>0</v>
      </c>
      <c r="S72" s="104" t="str">
        <f>IF(U72&gt;(Калькулятор_1!$B$7+2),"Скрыть",IF(U72=Калькулятор_1!$B$7+2,XIRR($E$6:E71,$C$6:C71,50),"Х"))</f>
        <v>Х</v>
      </c>
      <c r="T72" s="105" t="str">
        <f>IF(U72&gt;(Калькулятор_1!$B$7+2),"Скрыть",IF(U72=Калькулятор_1!$B$7+2,G72+F72+K72,"Х"))</f>
        <v>Х</v>
      </c>
      <c r="U72" s="95">
        <v>67</v>
      </c>
      <c r="V72" s="96">
        <f ca="1">Калькулятор_1!E70</f>
        <v>-600</v>
      </c>
    </row>
    <row r="73" spans="1:22" ht="15.6" x14ac:dyDescent="0.3">
      <c r="B73" s="97">
        <f ca="1">IF(U73&gt;(Калькулятор_1!$B$7+2),"Скрыть",IF(U73=Калькулятор_1!$B$7+2,"Усього",Калькулятор_1!C71))</f>
        <v>67</v>
      </c>
      <c r="C73" s="98">
        <f ca="1">IF(U73&gt;(Калькулятор_1!$B$7+2),"Скрыть",IF(U73=Калькулятор_1!$B$7+2,"Х",Калькулятор_1!D71))</f>
        <v>46180</v>
      </c>
      <c r="D73" s="99">
        <f ca="1">IF(U73&gt;(Калькулятор_1!$B$7+2),"Скрыть",IF(U73=Калькулятор_1!$B$7+2,"Усього",IFERROR(C73-C72,"")))</f>
        <v>5</v>
      </c>
      <c r="E73" s="100">
        <f ca="1">IF(U73&gt;(Калькулятор_1!$B$7+2),"Скрыть",IF(U73=Калькулятор_1!$B$7+2,SUM(E72),Калькулятор_1!I71))</f>
        <v>22.5</v>
      </c>
      <c r="F73" s="100">
        <f ca="1">IF(U73&gt;(Калькулятор_1!$B$7+2),"Скрыть",IF(U73=Калькулятор_1!$B$7+2,SUM(F72),Калькулятор_1!G71))</f>
        <v>0</v>
      </c>
      <c r="G73" s="100">
        <f ca="1">IF(U73&gt;(Калькулятор_1!$B$7+2),"Скрыть",IF(U73=Калькулятор_1!$B$7+2,SUM($G$6:G72),Калькулятор_1!H71))</f>
        <v>22.5</v>
      </c>
      <c r="H73" s="101">
        <f>IF(U73&gt;(Калькулятор_1!$B$7+2),"Скрыть",IF(U73=Калькулятор_1!$B$7+2,0,IF(U73&lt;=Калькулятор_1!$B$7,0,0)))</f>
        <v>0</v>
      </c>
      <c r="I73" s="101">
        <f>IF(U73&gt;(Калькулятор_1!$B$7+2),"Скрыть",IF(U73=Калькулятор_1!$B$7+2,0,IF(U73&lt;Калькулятор_1!$B$7,0,0)))</f>
        <v>0</v>
      </c>
      <c r="J73" s="102">
        <f>IF(U73&gt;(Калькулятор_1!$B$7+2),"Скрыть",IF(U73=Калькулятор_1!$B$7+2,0,IF(U73&lt;=Калькулятор_1!$B$7,0,0)))</f>
        <v>0</v>
      </c>
      <c r="K73" s="100">
        <f>IF(U73&gt;(Калькулятор_1!$B$7+2),"Скрыть",IF(U73=Калькулятор_1!$B$7+2,SUM($K$6:K72),IF(U73&lt;=Калькулятор_1!$B$7,0,0)))</f>
        <v>0</v>
      </c>
      <c r="L73" s="103">
        <f>IF(U73&gt;(Калькулятор_1!$B$7+2),"Скрыть",IF(U73=Калькулятор_1!$B$7+2,0,IF(U73&lt;=Калькулятор_1!$B$7,0,0)))</f>
        <v>0</v>
      </c>
      <c r="M73" s="101">
        <f>IF(U73&gt;(Калькулятор_1!$B$7+2),"Скрыть",IF(U73=Калькулятор_1!$B$7+2,0,IF(U73&lt;=Калькулятор_1!$B$7,0,0)))</f>
        <v>0</v>
      </c>
      <c r="N73" s="101">
        <f>IF(U73&gt;(Калькулятор_1!$B$7+2),"Скрыть",IF(U73=Калькулятор_1!$B$7+2,0,IF(U73&lt;=Калькулятор_1!$B$7,0,0)))</f>
        <v>0</v>
      </c>
      <c r="O73" s="101">
        <f>IF(U73&gt;(Калькулятор_1!$B$7+2),"Скрыть",IF(U73=Калькулятор_1!$B$7+2,0,IF(U73&lt;=Калькулятор_1!$B$7,0,0)))</f>
        <v>0</v>
      </c>
      <c r="P73" s="101">
        <f>IF(U73&gt;(Калькулятор_1!$B$7+2),"Скрыть",IF(U73=Калькулятор_1!$B$7+2,0,IF(U73&lt;=Калькулятор_1!$B$7,0,0)))</f>
        <v>0</v>
      </c>
      <c r="Q73" s="101">
        <f>IF(U73&gt;(Калькулятор_1!$B$7+2),"Скрыть",IF(U73=Калькулятор_1!$B$7+2,0,IF(U73&lt;=Калькулятор_1!$B$7,0,0)))</f>
        <v>0</v>
      </c>
      <c r="R73" s="101">
        <f>IF(U73&gt;(Калькулятор_1!$B$7+2),"Скрыть",IF(U73=Калькулятор_1!$B$7+2,0,IF(U73&lt;=Калькулятор_1!$B$7,0,0)))</f>
        <v>0</v>
      </c>
      <c r="S73" s="104" t="str">
        <f>IF(U73&gt;(Калькулятор_1!$B$7+2),"Скрыть",IF(U73=Калькулятор_1!$B$7+2,XIRR($E$6:E72,$C$6:C72,50),"Х"))</f>
        <v>Х</v>
      </c>
      <c r="T73" s="105" t="str">
        <f>IF(U73&gt;(Калькулятор_1!$B$7+2),"Скрыть",IF(U73=Калькулятор_1!$B$7+2,G73+F73+K73,"Х"))</f>
        <v>Х</v>
      </c>
      <c r="U73" s="95">
        <v>68</v>
      </c>
      <c r="V73" s="96">
        <f ca="1">Калькулятор_1!E71</f>
        <v>-600</v>
      </c>
    </row>
    <row r="74" spans="1:22" ht="15.6" x14ac:dyDescent="0.3">
      <c r="B74" s="97">
        <f ca="1">IF(U74&gt;(Калькулятор_1!$B$7+2),"Скрыть",IF(U74=Калькулятор_1!$B$7+2,"Усього",Калькулятор_1!C72))</f>
        <v>68</v>
      </c>
      <c r="C74" s="98">
        <f ca="1">IF(U74&gt;(Калькулятор_1!$B$7+2),"Скрыть",IF(U74=Калькулятор_1!$B$7+2,"Х",Калькулятор_1!D72))</f>
        <v>46185</v>
      </c>
      <c r="D74" s="99">
        <f ca="1">IF(U74&gt;(Калькулятор_1!$B$7+2),"Скрыть",IF(U74=Калькулятор_1!$B$7+2,"Усього",IFERROR(C74-C73,"")))</f>
        <v>5</v>
      </c>
      <c r="E74" s="100">
        <f ca="1">IF(U74&gt;(Калькулятор_1!$B$7+2),"Скрыть",IF(U74=Калькулятор_1!$B$7+2,SUM(E73),Калькулятор_1!I72))</f>
        <v>22.5</v>
      </c>
      <c r="F74" s="100">
        <f ca="1">IF(U74&gt;(Калькулятор_1!$B$7+2),"Скрыть",IF(U74=Калькулятор_1!$B$7+2,SUM(F73),Калькулятор_1!G72))</f>
        <v>0</v>
      </c>
      <c r="G74" s="100">
        <f ca="1">IF(U74&gt;(Калькулятор_1!$B$7+2),"Скрыть",IF(U74=Калькулятор_1!$B$7+2,SUM($G$6:G73),Калькулятор_1!H72))</f>
        <v>22.5</v>
      </c>
      <c r="H74" s="101">
        <f>IF(U74&gt;(Калькулятор_1!$B$7+2),"Скрыть",IF(U74=Калькулятор_1!$B$7+2,0,IF(U74&lt;=Калькулятор_1!$B$7,0,0)))</f>
        <v>0</v>
      </c>
      <c r="I74" s="101">
        <f>IF(U74&gt;(Калькулятор_1!$B$7+2),"Скрыть",IF(U74=Калькулятор_1!$B$7+2,0,IF(U74&lt;Калькулятор_1!$B$7,0,0)))</f>
        <v>0</v>
      </c>
      <c r="J74" s="102">
        <f>IF(U74&gt;(Калькулятор_1!$B$7+2),"Скрыть",IF(U74=Калькулятор_1!$B$7+2,0,IF(U74&lt;=Калькулятор_1!$B$7,0,0)))</f>
        <v>0</v>
      </c>
      <c r="K74" s="100">
        <f>IF(U74&gt;(Калькулятор_1!$B$7+2),"Скрыть",IF(U74=Калькулятор_1!$B$7+2,SUM($K$6:K73),IF(U74&lt;=Калькулятор_1!$B$7,0,0)))</f>
        <v>0</v>
      </c>
      <c r="L74" s="103">
        <f>IF(U74&gt;(Калькулятор_1!$B$7+2),"Скрыть",IF(U74=Калькулятор_1!$B$7+2,0,IF(U74&lt;=Калькулятор_1!$B$7,0,0)))</f>
        <v>0</v>
      </c>
      <c r="M74" s="101">
        <f>IF(U74&gt;(Калькулятор_1!$B$7+2),"Скрыть",IF(U74=Калькулятор_1!$B$7+2,0,IF(U74&lt;=Калькулятор_1!$B$7,0,0)))</f>
        <v>0</v>
      </c>
      <c r="N74" s="101">
        <f>IF(U74&gt;(Калькулятор_1!$B$7+2),"Скрыть",IF(U74=Калькулятор_1!$B$7+2,0,IF(U74&lt;=Калькулятор_1!$B$7,0,0)))</f>
        <v>0</v>
      </c>
      <c r="O74" s="101">
        <f>IF(U74&gt;(Калькулятор_1!$B$7+2),"Скрыть",IF(U74=Калькулятор_1!$B$7+2,0,IF(U74&lt;=Калькулятор_1!$B$7,0,0)))</f>
        <v>0</v>
      </c>
      <c r="P74" s="101">
        <f>IF(U74&gt;(Калькулятор_1!$B$7+2),"Скрыть",IF(U74=Калькулятор_1!$B$7+2,0,IF(U74&lt;=Калькулятор_1!$B$7,0,0)))</f>
        <v>0</v>
      </c>
      <c r="Q74" s="101">
        <f>IF(U74&gt;(Калькулятор_1!$B$7+2),"Скрыть",IF(U74=Калькулятор_1!$B$7+2,0,IF(U74&lt;=Калькулятор_1!$B$7,0,0)))</f>
        <v>0</v>
      </c>
      <c r="R74" s="101">
        <f>IF(U74&gt;(Калькулятор_1!$B$7+2),"Скрыть",IF(U74=Калькулятор_1!$B$7+2,0,IF(U74&lt;=Калькулятор_1!$B$7,0,0)))</f>
        <v>0</v>
      </c>
      <c r="S74" s="104" t="str">
        <f>IF(U74&gt;(Калькулятор_1!$B$7+2),"Скрыть",IF(U74=Калькулятор_1!$B$7+2,XIRR($E$6:E73,$C$6:C73,50),"Х"))</f>
        <v>Х</v>
      </c>
      <c r="T74" s="105" t="str">
        <f>IF(U74&gt;(Калькулятор_1!$B$7+2),"Скрыть",IF(U74=Калькулятор_1!$B$7+2,G74+F74+K74,"Х"))</f>
        <v>Х</v>
      </c>
      <c r="U74" s="95">
        <v>69</v>
      </c>
      <c r="V74" s="96">
        <f ca="1">Калькулятор_1!E72</f>
        <v>-600</v>
      </c>
    </row>
    <row r="75" spans="1:22" ht="15.6" x14ac:dyDescent="0.3">
      <c r="B75" s="97">
        <f ca="1">IF(U75&gt;(Калькулятор_1!$B$7+2),"Скрыть",IF(U75=Калькулятор_1!$B$7+2,"Усього",Калькулятор_1!C73))</f>
        <v>69</v>
      </c>
      <c r="C75" s="98">
        <f ca="1">IF(U75&gt;(Калькулятор_1!$B$7+2),"Скрыть",IF(U75=Калькулятор_1!$B$7+2,"Х",Калькулятор_1!D73))</f>
        <v>46190</v>
      </c>
      <c r="D75" s="99">
        <f ca="1">IF(U75&gt;(Калькулятор_1!$B$7+2),"Скрыть",IF(U75=Калькулятор_1!$B$7+2,"Усього",IFERROR(C75-C74,"")))</f>
        <v>5</v>
      </c>
      <c r="E75" s="100">
        <f ca="1">IF(U75&gt;(Калькулятор_1!$B$7+2),"Скрыть",IF(U75=Калькулятор_1!$B$7+2,SUM(E74),Калькулятор_1!I73))</f>
        <v>22.5</v>
      </c>
      <c r="F75" s="100">
        <f ca="1">IF(U75&gt;(Калькулятор_1!$B$7+2),"Скрыть",IF(U75=Калькулятор_1!$B$7+2,SUM(F74),Калькулятор_1!G73))</f>
        <v>0</v>
      </c>
      <c r="G75" s="100">
        <f ca="1">IF(U75&gt;(Калькулятор_1!$B$7+2),"Скрыть",IF(U75=Калькулятор_1!$B$7+2,SUM($G$6:G74),Калькулятор_1!H73))</f>
        <v>22.5</v>
      </c>
      <c r="H75" s="101">
        <f>IF(U75&gt;(Калькулятор_1!$B$7+2),"Скрыть",IF(U75=Калькулятор_1!$B$7+2,0,IF(U75&lt;=Калькулятор_1!$B$7,0,0)))</f>
        <v>0</v>
      </c>
      <c r="I75" s="101">
        <f>IF(U75&gt;(Калькулятор_1!$B$7+2),"Скрыть",IF(U75=Калькулятор_1!$B$7+2,0,IF(U75&lt;Калькулятор_1!$B$7,0,0)))</f>
        <v>0</v>
      </c>
      <c r="J75" s="102">
        <f>IF(U75&gt;(Калькулятор_1!$B$7+2),"Скрыть",IF(U75=Калькулятор_1!$B$7+2,0,IF(U75&lt;=Калькулятор_1!$B$7,0,0)))</f>
        <v>0</v>
      </c>
      <c r="K75" s="100">
        <f>IF(U75&gt;(Калькулятор_1!$B$7+2),"Скрыть",IF(U75=Калькулятор_1!$B$7+2,SUM($K$6:K74),IF(U75&lt;=Калькулятор_1!$B$7,0,0)))</f>
        <v>0</v>
      </c>
      <c r="L75" s="103">
        <f>IF(U75&gt;(Калькулятор_1!$B$7+2),"Скрыть",IF(U75=Калькулятор_1!$B$7+2,0,IF(U75&lt;=Калькулятор_1!$B$7,0,0)))</f>
        <v>0</v>
      </c>
      <c r="M75" s="101">
        <f>IF(U75&gt;(Калькулятор_1!$B$7+2),"Скрыть",IF(U75=Калькулятор_1!$B$7+2,0,IF(U75&lt;=Калькулятор_1!$B$7,0,0)))</f>
        <v>0</v>
      </c>
      <c r="N75" s="101">
        <f>IF(U75&gt;(Калькулятор_1!$B$7+2),"Скрыть",IF(U75=Калькулятор_1!$B$7+2,0,IF(U75&lt;=Калькулятор_1!$B$7,0,0)))</f>
        <v>0</v>
      </c>
      <c r="O75" s="101">
        <f>IF(U75&gt;(Калькулятор_1!$B$7+2),"Скрыть",IF(U75=Калькулятор_1!$B$7+2,0,IF(U75&lt;=Калькулятор_1!$B$7,0,0)))</f>
        <v>0</v>
      </c>
      <c r="P75" s="101">
        <f>IF(U75&gt;(Калькулятор_1!$B$7+2),"Скрыть",IF(U75=Калькулятор_1!$B$7+2,0,IF(U75&lt;=Калькулятор_1!$B$7,0,0)))</f>
        <v>0</v>
      </c>
      <c r="Q75" s="101">
        <f>IF(U75&gt;(Калькулятор_1!$B$7+2),"Скрыть",IF(U75=Калькулятор_1!$B$7+2,0,IF(U75&lt;=Калькулятор_1!$B$7,0,0)))</f>
        <v>0</v>
      </c>
      <c r="R75" s="101">
        <f>IF(U75&gt;(Калькулятор_1!$B$7+2),"Скрыть",IF(U75=Калькулятор_1!$B$7+2,0,IF(U75&lt;=Калькулятор_1!$B$7,0,0)))</f>
        <v>0</v>
      </c>
      <c r="S75" s="104" t="str">
        <f>IF(U75&gt;(Калькулятор_1!$B$7+2),"Скрыть",IF(U75=Калькулятор_1!$B$7+2,XIRR($E$6:E74,$C$6:C74,50),"Х"))</f>
        <v>Х</v>
      </c>
      <c r="T75" s="105" t="str">
        <f>IF(U75&gt;(Калькулятор_1!$B$7+2),"Скрыть",IF(U75=Калькулятор_1!$B$7+2,G75+F75+K75,"Х"))</f>
        <v>Х</v>
      </c>
      <c r="U75" s="95">
        <v>70</v>
      </c>
      <c r="V75" s="96">
        <f ca="1">Калькулятор_1!E73</f>
        <v>-600</v>
      </c>
    </row>
    <row r="76" spans="1:22" ht="15.6" x14ac:dyDescent="0.3">
      <c r="B76" s="97">
        <f ca="1">IF(U76&gt;(Калькулятор_1!$B$7+2),"Скрыть",IF(U76=Калькулятор_1!$B$7+2,"Усього",Калькулятор_1!C74))</f>
        <v>70</v>
      </c>
      <c r="C76" s="98">
        <f ca="1">IF(U76&gt;(Калькулятор_1!$B$7+2),"Скрыть",IF(U76=Калькулятор_1!$B$7+2,"Х",Калькулятор_1!D74))</f>
        <v>46195</v>
      </c>
      <c r="D76" s="99">
        <f ca="1">IF(U76&gt;(Калькулятор_1!$B$7+2),"Скрыть",IF(U76=Калькулятор_1!$B$7+2,"Усього",IFERROR(C76-C75,"")))</f>
        <v>5</v>
      </c>
      <c r="E76" s="100">
        <f ca="1">IF(U76&gt;(Калькулятор_1!$B$7+2),"Скрыть",IF(U76=Калькулятор_1!$B$7+2,SUM(E75),Калькулятор_1!I74))</f>
        <v>22.5</v>
      </c>
      <c r="F76" s="100">
        <f ca="1">IF(U76&gt;(Калькулятор_1!$B$7+2),"Скрыть",IF(U76=Калькулятор_1!$B$7+2,SUM(F75),Калькулятор_1!G74))</f>
        <v>0</v>
      </c>
      <c r="G76" s="100">
        <f ca="1">IF(U76&gt;(Калькулятор_1!$B$7+2),"Скрыть",IF(U76=Калькулятор_1!$B$7+2,SUM($G$6:G75),Калькулятор_1!H74))</f>
        <v>22.5</v>
      </c>
      <c r="H76" s="101">
        <f>IF(U76&gt;(Калькулятор_1!$B$7+2),"Скрыть",IF(U76=Калькулятор_1!$B$7+2,0,IF(U76&lt;=Калькулятор_1!$B$7,0,0)))</f>
        <v>0</v>
      </c>
      <c r="I76" s="101">
        <f>IF(U76&gt;(Калькулятор_1!$B$7+2),"Скрыть",IF(U76=Калькулятор_1!$B$7+2,0,IF(U76&lt;Калькулятор_1!$B$7,0,0)))</f>
        <v>0</v>
      </c>
      <c r="J76" s="102">
        <f>IF(U76&gt;(Калькулятор_1!$B$7+2),"Скрыть",IF(U76=Калькулятор_1!$B$7+2,0,IF(U76&lt;=Калькулятор_1!$B$7,0,0)))</f>
        <v>0</v>
      </c>
      <c r="K76" s="100">
        <f>IF(U76&gt;(Калькулятор_1!$B$7+2),"Скрыть",IF(U76=Калькулятор_1!$B$7+2,SUM($K$6:K75),IF(U76&lt;=Калькулятор_1!$B$7,0,0)))</f>
        <v>0</v>
      </c>
      <c r="L76" s="103">
        <f>IF(U76&gt;(Калькулятор_1!$B$7+2),"Скрыть",IF(U76=Калькулятор_1!$B$7+2,0,IF(U76&lt;=Калькулятор_1!$B$7,0,0)))</f>
        <v>0</v>
      </c>
      <c r="M76" s="101">
        <f>IF(U76&gt;(Калькулятор_1!$B$7+2),"Скрыть",IF(U76=Калькулятор_1!$B$7+2,0,IF(U76&lt;=Калькулятор_1!$B$7,0,0)))</f>
        <v>0</v>
      </c>
      <c r="N76" s="101">
        <f>IF(U76&gt;(Калькулятор_1!$B$7+2),"Скрыть",IF(U76=Калькулятор_1!$B$7+2,0,IF(U76&lt;=Калькулятор_1!$B$7,0,0)))</f>
        <v>0</v>
      </c>
      <c r="O76" s="101">
        <f>IF(U76&gt;(Калькулятор_1!$B$7+2),"Скрыть",IF(U76=Калькулятор_1!$B$7+2,0,IF(U76&lt;=Калькулятор_1!$B$7,0,0)))</f>
        <v>0</v>
      </c>
      <c r="P76" s="101">
        <f>IF(U76&gt;(Калькулятор_1!$B$7+2),"Скрыть",IF(U76=Калькулятор_1!$B$7+2,0,IF(U76&lt;=Калькулятор_1!$B$7,0,0)))</f>
        <v>0</v>
      </c>
      <c r="Q76" s="101">
        <f>IF(U76&gt;(Калькулятор_1!$B$7+2),"Скрыть",IF(U76=Калькулятор_1!$B$7+2,0,IF(U76&lt;=Калькулятор_1!$B$7,0,0)))</f>
        <v>0</v>
      </c>
      <c r="R76" s="101">
        <f>IF(U76&gt;(Калькулятор_1!$B$7+2),"Скрыть",IF(U76=Калькулятор_1!$B$7+2,0,IF(U76&lt;=Калькулятор_1!$B$7,0,0)))</f>
        <v>0</v>
      </c>
      <c r="S76" s="104" t="str">
        <f>IF(U76&gt;(Калькулятор_1!$B$7+2),"Скрыть",IF(U76=Калькулятор_1!$B$7+2,XIRR($E$6:E75,$C$6:C75,50),"Х"))</f>
        <v>Х</v>
      </c>
      <c r="T76" s="105" t="str">
        <f>IF(U76&gt;(Калькулятор_1!$B$7+2),"Скрыть",IF(U76=Калькулятор_1!$B$7+2,G76+F76+K76,"Х"))</f>
        <v>Х</v>
      </c>
      <c r="U76" s="95">
        <v>71</v>
      </c>
      <c r="V76" s="96">
        <f ca="1">Калькулятор_1!E74</f>
        <v>-600</v>
      </c>
    </row>
    <row r="77" spans="1:22" ht="15.6" x14ac:dyDescent="0.3">
      <c r="A77" s="107" t="str">
        <f>[1]Калькулятор_1!C75</f>
        <v/>
      </c>
      <c r="B77" s="97">
        <f ca="1">IF(U77&gt;(Калькулятор_1!$B$7+2),"Скрыть",IF(U77=Калькулятор_1!$B$7+2,"Усього",Калькулятор_1!C75))</f>
        <v>71</v>
      </c>
      <c r="C77" s="98">
        <f ca="1">IF(U77&gt;(Калькулятор_1!$B$7+2),"Скрыть",IF(U77=Калькулятор_1!$B$7+2,"Х",Калькулятор_1!D75))</f>
        <v>46200</v>
      </c>
      <c r="D77" s="99">
        <f ca="1">IF(U77&gt;(Калькулятор_1!$B$7+2),"Скрыть",IF(U77=Калькулятор_1!$B$7+2,"Усього",IFERROR(C77-C76,"")))</f>
        <v>5</v>
      </c>
      <c r="E77" s="100">
        <f ca="1">IF(U77&gt;(Калькулятор_1!$B$7+2),"Скрыть",IF(U77=Калькулятор_1!$B$7+2,SUM(E76),Калькулятор_1!I75))</f>
        <v>22.5</v>
      </c>
      <c r="F77" s="100">
        <f ca="1">IF(U77&gt;(Калькулятор_1!$B$7+2),"Скрыть",IF(U77=Калькулятор_1!$B$7+2,SUM(F76),Калькулятор_1!G75))</f>
        <v>0</v>
      </c>
      <c r="G77" s="100">
        <f ca="1">IF(U77&gt;(Калькулятор_1!$B$7+2),"Скрыть",IF(U77=Калькулятор_1!$B$7+2,SUM($G$6:G76),Калькулятор_1!H75))</f>
        <v>22.5</v>
      </c>
      <c r="H77" s="101">
        <f>IF(U77&gt;(Калькулятор_1!$B$7+2),"Скрыть",IF(U77=Калькулятор_1!$B$7+2,0,IF(U77&lt;=Калькулятор_1!$B$7,0,0)))</f>
        <v>0</v>
      </c>
      <c r="I77" s="101">
        <f>IF(U77&gt;(Калькулятор_1!$B$7+2),"Скрыть",IF(U77=Калькулятор_1!$B$7+2,0,IF(U77&lt;Калькулятор_1!$B$7,0,0)))</f>
        <v>0</v>
      </c>
      <c r="J77" s="102">
        <f>IF(U77&gt;(Калькулятор_1!$B$7+2),"Скрыть",IF(U77=Калькулятор_1!$B$7+2,0,IF(U77&lt;=Калькулятор_1!$B$7,0,0)))</f>
        <v>0</v>
      </c>
      <c r="K77" s="100">
        <f>IF(U77&gt;(Калькулятор_1!$B$7+2),"Скрыть",IF(U77=Калькулятор_1!$B$7+2,SUM($K$6:K76),IF(U77&lt;=Калькулятор_1!$B$7,0,0)))</f>
        <v>0</v>
      </c>
      <c r="L77" s="103">
        <f>IF(U77&gt;(Калькулятор_1!$B$7+2),"Скрыть",IF(U77=Калькулятор_1!$B$7+2,0,IF(U77&lt;=Калькулятор_1!$B$7,0,0)))</f>
        <v>0</v>
      </c>
      <c r="M77" s="101">
        <f>IF(U77&gt;(Калькулятор_1!$B$7+2),"Скрыть",IF(U77=Калькулятор_1!$B$7+2,0,IF(U77&lt;=Калькулятор_1!$B$7,0,0)))</f>
        <v>0</v>
      </c>
      <c r="N77" s="101">
        <f>IF(U77&gt;(Калькулятор_1!$B$7+2),"Скрыть",IF(U77=Калькулятор_1!$B$7+2,0,IF(U77&lt;=Калькулятор_1!$B$7,0,0)))</f>
        <v>0</v>
      </c>
      <c r="O77" s="101">
        <f>IF(U77&gt;(Калькулятор_1!$B$7+2),"Скрыть",IF(U77=Калькулятор_1!$B$7+2,0,IF(U77&lt;=Калькулятор_1!$B$7,0,0)))</f>
        <v>0</v>
      </c>
      <c r="P77" s="101">
        <f>IF(U77&gt;(Калькулятор_1!$B$7+2),"Скрыть",IF(U77=Калькулятор_1!$B$7+2,0,IF(U77&lt;=Калькулятор_1!$B$7,0,0)))</f>
        <v>0</v>
      </c>
      <c r="Q77" s="101">
        <f>IF(U77&gt;(Калькулятор_1!$B$7+2),"Скрыть",IF(U77=Калькулятор_1!$B$7+2,0,IF(U77&lt;=Калькулятор_1!$B$7,0,0)))</f>
        <v>0</v>
      </c>
      <c r="R77" s="101">
        <f>IF(U77&gt;(Калькулятор_1!$B$7+2),"Скрыть",IF(U77=Калькулятор_1!$B$7+2,0,IF(U77&lt;=Калькулятор_1!$B$7,0,0)))</f>
        <v>0</v>
      </c>
      <c r="S77" s="104" t="str">
        <f>IF(U77&gt;(Калькулятор_1!$B$7+2),"Скрыть",IF(U77=Калькулятор_1!$B$7+2,XIRR($E$6:E76,$C$6:C76,50),"Х"))</f>
        <v>Х</v>
      </c>
      <c r="T77" s="105" t="str">
        <f>IF(U77&gt;(Калькулятор_1!$B$7+2),"Скрыть",IF(U77=Калькулятор_1!$B$7+2,G77+F77+K77,"Х"))</f>
        <v>Х</v>
      </c>
      <c r="U77" s="95">
        <v>72</v>
      </c>
      <c r="V77" s="96">
        <f ca="1">Калькулятор_1!E75</f>
        <v>-600</v>
      </c>
    </row>
    <row r="78" spans="1:22" ht="15.6" x14ac:dyDescent="0.3">
      <c r="B78" s="97">
        <f ca="1">IF(U78&gt;(Калькулятор_1!$B$7+2),"Скрыть",IF(U78=Калькулятор_1!$B$7+2,"Усього",Калькулятор_1!C76))</f>
        <v>72</v>
      </c>
      <c r="C78" s="98">
        <f ca="1">IF(U78&gt;(Калькулятор_1!$B$7+2),"Скрыть",IF(U78=Калькулятор_1!$B$7+2,"Х",Калькулятор_1!D76))</f>
        <v>46205</v>
      </c>
      <c r="D78" s="99">
        <f ca="1">IF(U78&gt;(Калькулятор_1!$B$7+2),"Скрыть",IF(U78=Калькулятор_1!$B$7+2,"Усього",IFERROR(C78-C77,"")))</f>
        <v>5</v>
      </c>
      <c r="E78" s="100">
        <f ca="1">IF(U78&gt;(Калькулятор_1!$B$7+2),"Скрыть",IF(U78=Калькулятор_1!$B$7+2,SUM(E77),Калькулятор_1!I76))</f>
        <v>22.5</v>
      </c>
      <c r="F78" s="100">
        <f ca="1">IF(U78&gt;(Калькулятор_1!$B$7+2),"Скрыть",IF(U78=Калькулятор_1!$B$7+2,SUM(F77),Калькулятор_1!G76))</f>
        <v>0</v>
      </c>
      <c r="G78" s="100">
        <f ca="1">IF(U78&gt;(Калькулятор_1!$B$7+2),"Скрыть",IF(U78=Калькулятор_1!$B$7+2,SUM($G$6:G77),Калькулятор_1!H76))</f>
        <v>22.5</v>
      </c>
      <c r="H78" s="101">
        <f>IF(U78&gt;(Калькулятор_1!$B$7+2),"Скрыть",IF(U78=Калькулятор_1!$B$7+2,0,IF(U78&lt;=Калькулятор_1!$B$7,0,0)))</f>
        <v>0</v>
      </c>
      <c r="I78" s="101">
        <f>IF(U78&gt;(Калькулятор_1!$B$7+2),"Скрыть",IF(U78=Калькулятор_1!$B$7+2,0,IF(U78&lt;Калькулятор_1!$B$7,0,0)))</f>
        <v>0</v>
      </c>
      <c r="J78" s="102">
        <f>IF(U78&gt;(Калькулятор_1!$B$7+2),"Скрыть",IF(U78=Калькулятор_1!$B$7+2,0,IF(U78&lt;=Калькулятор_1!$B$7,0,0)))</f>
        <v>0</v>
      </c>
      <c r="K78" s="100">
        <f>IF(U78&gt;(Калькулятор_1!$B$7+2),"Скрыть",IF(U78=Калькулятор_1!$B$7+2,SUM($K$6:K77),IF(U78&lt;=Калькулятор_1!$B$7,0,0)))</f>
        <v>0</v>
      </c>
      <c r="L78" s="103">
        <f>IF(U78&gt;(Калькулятор_1!$B$7+2),"Скрыть",IF(U78=Калькулятор_1!$B$7+2,0,IF(U78&lt;=Калькулятор_1!$B$7,0,0)))</f>
        <v>0</v>
      </c>
      <c r="M78" s="101">
        <f>IF(U78&gt;(Калькулятор_1!$B$7+2),"Скрыть",IF(U78=Калькулятор_1!$B$7+2,0,IF(U78&lt;=Калькулятор_1!$B$7,0,0)))</f>
        <v>0</v>
      </c>
      <c r="N78" s="101">
        <f>IF(U78&gt;(Калькулятор_1!$B$7+2),"Скрыть",IF(U78=Калькулятор_1!$B$7+2,0,IF(U78&lt;=Калькулятор_1!$B$7,0,0)))</f>
        <v>0</v>
      </c>
      <c r="O78" s="101">
        <f>IF(U78&gt;(Калькулятор_1!$B$7+2),"Скрыть",IF(U78=Калькулятор_1!$B$7+2,0,IF(U78&lt;=Калькулятор_1!$B$7,0,0)))</f>
        <v>0</v>
      </c>
      <c r="P78" s="101">
        <f>IF(U78&gt;(Калькулятор_1!$B$7+2),"Скрыть",IF(U78=Калькулятор_1!$B$7+2,0,IF(U78&lt;=Калькулятор_1!$B$7,0,0)))</f>
        <v>0</v>
      </c>
      <c r="Q78" s="101">
        <f>IF(U78&gt;(Калькулятор_1!$B$7+2),"Скрыть",IF(U78=Калькулятор_1!$B$7+2,0,IF(U78&lt;=Калькулятор_1!$B$7,0,0)))</f>
        <v>0</v>
      </c>
      <c r="R78" s="101">
        <f>IF(U78&gt;(Калькулятор_1!$B$7+2),"Скрыть",IF(U78=Калькулятор_1!$B$7+2,0,IF(U78&lt;=Калькулятор_1!$B$7,0,0)))</f>
        <v>0</v>
      </c>
      <c r="S78" s="104" t="str">
        <f>IF(U78&gt;(Калькулятор_1!$B$7+2),"Скрыть",IF(U78=Калькулятор_1!$B$7+2,XIRR($E$6:E77,$C$6:C77,50),"Х"))</f>
        <v>Х</v>
      </c>
      <c r="T78" s="105" t="str">
        <f>IF(U78&gt;(Калькулятор_1!$B$7+2),"Скрыть",IF(U78=Калькулятор_1!$B$7+2,G78+F78+K78,"Х"))</f>
        <v>Х</v>
      </c>
      <c r="U78" s="95">
        <v>73</v>
      </c>
      <c r="V78" s="96">
        <f ca="1">Калькулятор_1!E76</f>
        <v>-600</v>
      </c>
    </row>
    <row r="79" spans="1:22" ht="15.6" x14ac:dyDescent="0.3">
      <c r="B79" s="97">
        <f ca="1">IF(U79&gt;(Калькулятор_1!$B$7+2),"Скрыть",IF(U79=Калькулятор_1!$B$7+2,"Усього",Калькулятор_1!C77))</f>
        <v>73</v>
      </c>
      <c r="C79" s="98">
        <f ca="1">IF(U79&gt;(Калькулятор_1!$B$7+2),"Скрыть",IF(U79=Калькулятор_1!$B$7+2,"Х",Калькулятор_1!D77))</f>
        <v>46210</v>
      </c>
      <c r="D79" s="99">
        <f ca="1">IF(U79&gt;(Калькулятор_1!$B$7+2),"Скрыть",IF(U79=Калькулятор_1!$B$7+2,"Усього",IFERROR(C79-C78,"")))</f>
        <v>5</v>
      </c>
      <c r="E79" s="100">
        <f ca="1">IF(U79&gt;(Калькулятор_1!$B$7+2),"Скрыть",IF(U79=Калькулятор_1!$B$7+2,SUM(E78),Калькулятор_1!I77))</f>
        <v>622.5</v>
      </c>
      <c r="F79" s="100">
        <f ca="1">IF(U79&gt;(Калькулятор_1!$B$7+2),"Скрыть",IF(U79=Калькулятор_1!$B$7+2,SUM(F78),Калькулятор_1!G77))</f>
        <v>600</v>
      </c>
      <c r="G79" s="100">
        <f ca="1">IF(U79&gt;(Калькулятор_1!$B$7+2),"Скрыть",IF(U79=Калькулятор_1!$B$7+2,SUM($G$6:G78),Калькулятор_1!H77))</f>
        <v>22.5</v>
      </c>
      <c r="H79" s="101">
        <f>IF(U79&gt;(Калькулятор_1!$B$7+2),"Скрыть",IF(U79=Калькулятор_1!$B$7+2,0,IF(U79&lt;=Калькулятор_1!$B$7,0,0)))</f>
        <v>0</v>
      </c>
      <c r="I79" s="101">
        <f>IF(U79&gt;(Калькулятор_1!$B$7+2),"Скрыть",IF(U79=Калькулятор_1!$B$7+2,0,IF(U79&lt;Калькулятор_1!$B$7,0,0)))</f>
        <v>0</v>
      </c>
      <c r="J79" s="102">
        <f>IF(U79&gt;(Калькулятор_1!$B$7+2),"Скрыть",IF(U79=Калькулятор_1!$B$7+2,0,IF(U79&lt;=Калькулятор_1!$B$7,0,0)))</f>
        <v>0</v>
      </c>
      <c r="K79" s="100">
        <f>IF(U79&gt;(Калькулятор_1!$B$7+2),"Скрыть",IF(U79=Калькулятор_1!$B$7+2,SUM($K$6:K78),IF(U79&lt;=Калькулятор_1!$B$7,0,0)))</f>
        <v>0</v>
      </c>
      <c r="L79" s="103">
        <f>IF(U79&gt;(Калькулятор_1!$B$7+2),"Скрыть",IF(U79=Калькулятор_1!$B$7+2,0,IF(U79&lt;=Калькулятор_1!$B$7,0,0)))</f>
        <v>0</v>
      </c>
      <c r="M79" s="101">
        <f>IF(U79&gt;(Калькулятор_1!$B$7+2),"Скрыть",IF(U79=Калькулятор_1!$B$7+2,0,IF(U79&lt;=Калькулятор_1!$B$7,0,0)))</f>
        <v>0</v>
      </c>
      <c r="N79" s="101">
        <f>IF(U79&gt;(Калькулятор_1!$B$7+2),"Скрыть",IF(U79=Калькулятор_1!$B$7+2,0,IF(U79&lt;=Калькулятор_1!$B$7,0,0)))</f>
        <v>0</v>
      </c>
      <c r="O79" s="101">
        <f>IF(U79&gt;(Калькулятор_1!$B$7+2),"Скрыть",IF(U79=Калькулятор_1!$B$7+2,0,IF(U79&lt;=Калькулятор_1!$B$7,0,0)))</f>
        <v>0</v>
      </c>
      <c r="P79" s="101">
        <f>IF(U79&gt;(Калькулятор_1!$B$7+2),"Скрыть",IF(U79=Калькулятор_1!$B$7+2,0,IF(U79&lt;=Калькулятор_1!$B$7,0,0)))</f>
        <v>0</v>
      </c>
      <c r="Q79" s="101">
        <f>IF(U79&gt;(Калькулятор_1!$B$7+2),"Скрыть",IF(U79=Калькулятор_1!$B$7+2,0,IF(U79&lt;=Калькулятор_1!$B$7,0,0)))</f>
        <v>0</v>
      </c>
      <c r="R79" s="101">
        <f>IF(U79&gt;(Калькулятор_1!$B$7+2),"Скрыть",IF(U79=Калькулятор_1!$B$7+2,0,IF(U79&lt;=Калькулятор_1!$B$7,0,0)))</f>
        <v>0</v>
      </c>
      <c r="S79" s="104" t="str">
        <f>IF(U79&gt;(Калькулятор_1!$B$7+2),"Скрыть",IF(U79=Калькулятор_1!$B$7+2,XIRR($E$6:E78,$C$6:C78,50),"Х"))</f>
        <v>Х</v>
      </c>
      <c r="T79" s="105" t="str">
        <f>IF(U79&gt;(Калькулятор_1!$B$7+2),"Скрыть",IF(U79=Калькулятор_1!$B$7+2,G79+F79+K79,"Х"))</f>
        <v>Х</v>
      </c>
      <c r="U79" s="95">
        <v>74</v>
      </c>
      <c r="V79" s="96">
        <f ca="1">Калькулятор_1!E77</f>
        <v>-600</v>
      </c>
    </row>
    <row r="80" spans="1:22" ht="15.6" x14ac:dyDescent="0.3">
      <c r="B80" s="97" t="str">
        <f>IF(U80&gt;(Калькулятор_1!$B$7+2),"Скрыть",IF(U80=Калькулятор_1!$B$7+2,"Усього",Калькулятор_1!C78))</f>
        <v>Усього</v>
      </c>
      <c r="C80" s="98" t="str">
        <f>IF(U80&gt;(Калькулятор_1!$B$7+2),"Скрыть",IF(U80=Калькулятор_1!$B$7+2,"Х",Калькулятор_1!D78))</f>
        <v>Х</v>
      </c>
      <c r="D80" s="99" t="str">
        <f>IF(U80&gt;(Калькулятор_1!$B$7+2),"Скрыть",IF(U80=Калькулятор_1!$B$7+2,"Усього",IFERROR(C80-C79,"")))</f>
        <v>Усього</v>
      </c>
      <c r="E80" s="100">
        <f ca="1">IF(U80&gt;(Калькулятор_1!$B$7+2),"Скрыть",IF(U80=Калькулятор_1!$B$7+2,SUM(E79),Калькулятор_1!I78))</f>
        <v>622.5</v>
      </c>
      <c r="F80" s="100">
        <f ca="1">IF(U80&gt;(Калькулятор_1!$B$7+2),"Скрыть",IF(U80=Калькулятор_1!$B$7+2,SUM(F79),Калькулятор_1!G78))</f>
        <v>600</v>
      </c>
      <c r="G80" s="100">
        <f ca="1">IF(U80&gt;(Калькулятор_1!$B$7+2),"Скрыть",IF(U80=Калькулятор_1!$B$7+2,SUM($G$6:G79),Калькулятор_1!H78))</f>
        <v>1710.72</v>
      </c>
      <c r="H80" s="101">
        <f>IF(U80&gt;(Калькулятор_1!$B$7+2),"Скрыть",IF(U80=Калькулятор_1!$B$7+2,0,IF(U80&lt;=Калькулятор_1!$B$7,0,0)))</f>
        <v>0</v>
      </c>
      <c r="I80" s="101">
        <f>IF(U80&gt;(Калькулятор_1!$B$7+2),"Скрыть",IF(U80=Калькулятор_1!$B$7+2,0,IF(U80&lt;Калькулятор_1!$B$7,0,0)))</f>
        <v>0</v>
      </c>
      <c r="J80" s="102">
        <f>IF(U80&gt;(Калькулятор_1!$B$7+2),"Скрыть",IF(U80=Калькулятор_1!$B$7+2,0,IF(U80&lt;=Калькулятор_1!$B$7,0,0)))</f>
        <v>0</v>
      </c>
      <c r="K80" s="100">
        <f>IF(U80&gt;(Калькулятор_1!$B$7+2),"Скрыть",IF(U80=Калькулятор_1!$B$7+2,SUM($K$6:K79),IF(U80&lt;=Калькулятор_1!$B$7,0,0)))</f>
        <v>0</v>
      </c>
      <c r="L80" s="103">
        <f>IF(U80&gt;(Калькулятор_1!$B$7+2),"Скрыть",IF(U80=Калькулятор_1!$B$7+2,0,IF(U80&lt;=Калькулятор_1!$B$7,0,0)))</f>
        <v>0</v>
      </c>
      <c r="M80" s="101">
        <f>IF(U80&gt;(Калькулятор_1!$B$7+2),"Скрыть",IF(U80=Калькулятор_1!$B$7+2,0,IF(U80&lt;=Калькулятор_1!$B$7,0,0)))</f>
        <v>0</v>
      </c>
      <c r="N80" s="101">
        <f>IF(U80&gt;(Калькулятор_1!$B$7+2),"Скрыть",IF(U80=Калькулятор_1!$B$7+2,0,IF(U80&lt;=Калькулятор_1!$B$7,0,0)))</f>
        <v>0</v>
      </c>
      <c r="O80" s="101">
        <f>IF(U80&gt;(Калькулятор_1!$B$7+2),"Скрыть",IF(U80=Калькулятор_1!$B$7+2,0,IF(U80&lt;=Калькулятор_1!$B$7,0,0)))</f>
        <v>0</v>
      </c>
      <c r="P80" s="101">
        <f>IF(U80&gt;(Калькулятор_1!$B$7+2),"Скрыть",IF(U80=Калькулятор_1!$B$7+2,0,IF(U80&lt;=Калькулятор_1!$B$7,0,0)))</f>
        <v>0</v>
      </c>
      <c r="Q80" s="101">
        <f>IF(U80&gt;(Калькулятор_1!$B$7+2),"Скрыть",IF(U80=Калькулятор_1!$B$7+2,0,IF(U80&lt;=Калькулятор_1!$B$7,0,0)))</f>
        <v>0</v>
      </c>
      <c r="R80" s="101">
        <f>IF(U80&gt;(Калькулятор_1!$B$7+2),"Скрыть",IF(U80=Калькулятор_1!$B$7+2,0,IF(U80&lt;=Калькулятор_1!$B$7,0,0)))</f>
        <v>0</v>
      </c>
      <c r="S80" s="104">
        <f ca="1">IF(U80&gt;(Калькулятор_1!$B$7+2),"Скрыть",IF(U80=Калькулятор_1!$B$7+2,XIRR($E$6:E79,$C$6:C79,50),"Х"))</f>
        <v>20.266273058950901</v>
      </c>
      <c r="T80" s="105">
        <f ca="1">IF(U80&gt;(Калькулятор_1!$B$7+2),"Скрыть",IF(U80=Калькулятор_1!$B$7+2,G80+F80+K80,"Х"))</f>
        <v>2310.7200000000003</v>
      </c>
      <c r="U80" s="95">
        <v>75</v>
      </c>
      <c r="V80" s="96">
        <f>Калькулятор_1!E78</f>
        <v>0</v>
      </c>
    </row>
  </sheetData>
  <sheetProtection algorithmName="SHA-512" hashValue="U+D1gwvyMBygoQCZhCM4g/OIVZrnt/WUcF8ngH7Y6NvSWkGKXMCZojxBnzVH9AJ66DEtB5Wp2+es49aQg8mZvA==" saltValue="XHY3rm2/zDs9/YVfCAIn/g==" spinCount="100000" sheet="1" objects="1" scenarios="1"/>
  <mergeCells count="13">
    <mergeCell ref="B1:B4"/>
    <mergeCell ref="C1:C4"/>
    <mergeCell ref="D1:D4"/>
    <mergeCell ref="E1:E4"/>
    <mergeCell ref="F1:R1"/>
    <mergeCell ref="T1:T4"/>
    <mergeCell ref="F2:F4"/>
    <mergeCell ref="G2:G4"/>
    <mergeCell ref="H2:R2"/>
    <mergeCell ref="H3:K3"/>
    <mergeCell ref="L3:M3"/>
    <mergeCell ref="N3:R3"/>
    <mergeCell ref="S1:S4"/>
  </mergeCells>
  <conditionalFormatting sqref="B6:T80">
    <cfRule type="cellIs" dxfId="1" priority="1" operator="equal">
      <formula>"Скрыть"</formula>
    </cfRule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W80"/>
  <sheetViews>
    <sheetView topLeftCell="A55" zoomScale="85" zoomScaleNormal="85" workbookViewId="0">
      <selection activeCell="B42" sqref="B42"/>
    </sheetView>
  </sheetViews>
  <sheetFormatPr defaultColWidth="8.77734375" defaultRowHeight="14.4" x14ac:dyDescent="0.3"/>
  <cols>
    <col min="1" max="1" width="1.5546875" style="107" customWidth="1"/>
    <col min="2" max="2" width="10" style="1" bestFit="1" customWidth="1"/>
    <col min="3" max="3" width="25.77734375" style="1" customWidth="1"/>
    <col min="4" max="4" width="11.33203125" style="1" customWidth="1"/>
    <col min="5" max="5" width="20.6640625" style="1" customWidth="1"/>
    <col min="6" max="6" width="19" style="1" bestFit="1" customWidth="1"/>
    <col min="7" max="7" width="13" style="1" customWidth="1"/>
    <col min="8" max="8" width="13.109375" style="1" customWidth="1"/>
    <col min="9" max="10" width="10.109375" style="1" customWidth="1"/>
    <col min="11" max="11" width="12.109375" style="1" customWidth="1"/>
    <col min="12" max="12" width="8.77734375" style="1"/>
    <col min="13" max="13" width="11.44140625" style="1" customWidth="1"/>
    <col min="14" max="14" width="13.44140625" style="1" customWidth="1"/>
    <col min="15" max="17" width="8.77734375" style="1"/>
    <col min="18" max="18" width="10.77734375" style="1" customWidth="1"/>
    <col min="19" max="19" width="13" style="1" customWidth="1"/>
    <col min="20" max="20" width="12.6640625" style="1" customWidth="1"/>
    <col min="21" max="21" width="9.77734375" style="1" hidden="1" customWidth="1"/>
    <col min="22" max="22" width="11.77734375" style="1" hidden="1" customWidth="1"/>
    <col min="23" max="23" width="8.77734375" style="1" hidden="1" customWidth="1"/>
    <col min="24" max="16384" width="8.77734375" style="1"/>
  </cols>
  <sheetData>
    <row r="1" spans="2:22" ht="15" customHeight="1" thickBot="1" x14ac:dyDescent="0.35">
      <c r="B1" s="183" t="s">
        <v>42</v>
      </c>
      <c r="C1" s="185" t="s">
        <v>43</v>
      </c>
      <c r="D1" s="185" t="s">
        <v>44</v>
      </c>
      <c r="E1" s="182" t="s">
        <v>45</v>
      </c>
      <c r="F1" s="186" t="s">
        <v>46</v>
      </c>
      <c r="G1" s="187"/>
      <c r="H1" s="187"/>
      <c r="I1" s="187"/>
      <c r="J1" s="187"/>
      <c r="K1" s="187"/>
      <c r="L1" s="187"/>
      <c r="M1" s="187"/>
      <c r="N1" s="187"/>
      <c r="O1" s="187"/>
      <c r="P1" s="187"/>
      <c r="Q1" s="187"/>
      <c r="R1" s="188"/>
      <c r="S1" s="182" t="s">
        <v>47</v>
      </c>
      <c r="T1" s="171" t="s">
        <v>48</v>
      </c>
      <c r="U1" s="80"/>
    </row>
    <row r="2" spans="2:22" ht="41.55" customHeight="1" thickBot="1" x14ac:dyDescent="0.35">
      <c r="B2" s="184"/>
      <c r="C2" s="174"/>
      <c r="D2" s="174"/>
      <c r="E2" s="176"/>
      <c r="F2" s="173" t="s">
        <v>49</v>
      </c>
      <c r="G2" s="175" t="s">
        <v>50</v>
      </c>
      <c r="H2" s="177" t="s">
        <v>51</v>
      </c>
      <c r="I2" s="178"/>
      <c r="J2" s="178"/>
      <c r="K2" s="178"/>
      <c r="L2" s="178"/>
      <c r="M2" s="178"/>
      <c r="N2" s="178"/>
      <c r="O2" s="178"/>
      <c r="P2" s="178"/>
      <c r="Q2" s="178"/>
      <c r="R2" s="179"/>
      <c r="S2" s="176"/>
      <c r="T2" s="172"/>
      <c r="U2" s="80"/>
    </row>
    <row r="3" spans="2:22" ht="41.55" customHeight="1" thickBot="1" x14ac:dyDescent="0.35">
      <c r="B3" s="184"/>
      <c r="C3" s="174"/>
      <c r="D3" s="174"/>
      <c r="E3" s="176"/>
      <c r="F3" s="174"/>
      <c r="G3" s="176"/>
      <c r="H3" s="175" t="s">
        <v>52</v>
      </c>
      <c r="I3" s="180"/>
      <c r="J3" s="180"/>
      <c r="K3" s="181"/>
      <c r="L3" s="177" t="s">
        <v>53</v>
      </c>
      <c r="M3" s="179"/>
      <c r="N3" s="177" t="s">
        <v>54</v>
      </c>
      <c r="O3" s="178"/>
      <c r="P3" s="178"/>
      <c r="Q3" s="178"/>
      <c r="R3" s="179"/>
      <c r="S3" s="176"/>
      <c r="T3" s="172"/>
      <c r="U3" s="80"/>
    </row>
    <row r="4" spans="2:22" ht="55.2" customHeight="1" thickBot="1" x14ac:dyDescent="0.35">
      <c r="B4" s="184"/>
      <c r="C4" s="174"/>
      <c r="D4" s="174"/>
      <c r="E4" s="176"/>
      <c r="F4" s="174"/>
      <c r="G4" s="176"/>
      <c r="H4" s="77" t="s">
        <v>55</v>
      </c>
      <c r="I4" s="78" t="s">
        <v>56</v>
      </c>
      <c r="J4" s="79" t="s">
        <v>57</v>
      </c>
      <c r="K4" s="83" t="s">
        <v>58</v>
      </c>
      <c r="L4" s="82" t="s">
        <v>59</v>
      </c>
      <c r="M4" s="81" t="s">
        <v>60</v>
      </c>
      <c r="N4" s="81" t="s">
        <v>61</v>
      </c>
      <c r="O4" s="81" t="s">
        <v>62</v>
      </c>
      <c r="P4" s="81" t="s">
        <v>63</v>
      </c>
      <c r="Q4" s="81" t="s">
        <v>64</v>
      </c>
      <c r="R4" s="81" t="s">
        <v>65</v>
      </c>
      <c r="S4" s="176"/>
      <c r="T4" s="172"/>
      <c r="U4" s="80"/>
    </row>
    <row r="5" spans="2:22" ht="17.55" customHeight="1" thickBot="1" x14ac:dyDescent="0.35">
      <c r="B5" s="84">
        <v>1</v>
      </c>
      <c r="C5" s="85">
        <v>2</v>
      </c>
      <c r="D5" s="86">
        <v>3</v>
      </c>
      <c r="E5" s="86">
        <v>4</v>
      </c>
      <c r="F5" s="86">
        <v>5</v>
      </c>
      <c r="G5" s="86">
        <v>6</v>
      </c>
      <c r="H5" s="85">
        <v>7</v>
      </c>
      <c r="I5" s="85">
        <v>8</v>
      </c>
      <c r="J5" s="86">
        <v>9</v>
      </c>
      <c r="K5" s="86">
        <v>10</v>
      </c>
      <c r="L5" s="86">
        <v>11</v>
      </c>
      <c r="M5" s="86">
        <v>12</v>
      </c>
      <c r="N5" s="86">
        <v>13</v>
      </c>
      <c r="O5" s="86">
        <v>14</v>
      </c>
      <c r="P5" s="86">
        <v>15</v>
      </c>
      <c r="Q5" s="85">
        <v>16</v>
      </c>
      <c r="R5" s="85">
        <v>17</v>
      </c>
      <c r="S5" s="85">
        <v>18</v>
      </c>
      <c r="T5" s="87">
        <v>19</v>
      </c>
      <c r="U5" s="88"/>
    </row>
    <row r="6" spans="2:22" ht="15" customHeight="1" x14ac:dyDescent="0.3">
      <c r="B6" s="89">
        <f>IF(U6&gt;(Калькулятор_2!$B$7+2),"Скрыть",IF(U6=Калькулятор_2!$B$7+2,"Усього",Калькулятор_2!C4))</f>
        <v>0</v>
      </c>
      <c r="C6" s="90">
        <f ca="1">IF(U6&gt;(Калькулятор_2!$B$7+2),"Скрыть",IF(U6=Калькулятор_2!$B$7+2,"Х",Калькулятор_2!D4))</f>
        <v>45846</v>
      </c>
      <c r="D6" s="91" t="s">
        <v>66</v>
      </c>
      <c r="E6" s="91">
        <f>IF(U6&gt;(Калькулятор_2!$B$7+1),"Скрыть",IF(U6=Калькулятор_2!$B$7+1,"!!!",-F6+K6))</f>
        <v>-600</v>
      </c>
      <c r="F6" s="109">
        <f>Калькулятор_2!B3</f>
        <v>600</v>
      </c>
      <c r="G6" s="91" t="s">
        <v>66</v>
      </c>
      <c r="H6" s="91">
        <f>IF(U6&gt;(Калькулятор_2!$B$7+2),"Скрыть",IF(U6=Калькулятор_2!$B$7+2,0,IF(U6&lt;=Калькулятор_2!$B$7,0,0)))</f>
        <v>0</v>
      </c>
      <c r="I6" s="91">
        <f>IF(U6&gt;(Калькулятор_2!$B$7+2),"Скрыть",IF(U6=Калькулятор_2!$B$7+2,0,IF(U6&lt;=Калькулятор_2!$B$7,0,0)))</f>
        <v>0</v>
      </c>
      <c r="J6" s="92">
        <f>IF(U6&gt;(Калькулятор_2!$B$7+2),"Скрыть",IF(U6=Калькулятор_2!$B$7+2,0,IF(U6&lt;=Калькулятор_2!$B$7,0,0)))</f>
        <v>0</v>
      </c>
      <c r="K6" s="91">
        <f>Калькулятор_2!H4</f>
        <v>0</v>
      </c>
      <c r="L6" s="93">
        <f>IF(U6&gt;(Калькулятор_2!$B$7+2),"Скрыть",IF(U6=Калькулятор_2!$B$7+2,0,IF(U6&lt;=Калькулятор_2!$B$7,0,0)))</f>
        <v>0</v>
      </c>
      <c r="M6" s="91">
        <f>IF(U6&gt;(Калькулятор_2!$B$7+2),"Скрыть",IF(U6=Калькулятор_2!$B$7+2,0,IF(U6&lt;=Калькулятор_2!$B$7,0,0)))</f>
        <v>0</v>
      </c>
      <c r="N6" s="91">
        <f>IF(U6&gt;(Калькулятор_2!$B$7+2),"Скрыть",IF(U6=Калькулятор_2!$B$7+2,0,IF(U6&lt;=Калькулятор_2!$B$7,0,0)))</f>
        <v>0</v>
      </c>
      <c r="O6" s="91">
        <f>IF(U6&gt;(Калькулятор_2!$B$7+2),"Скрыть",IF(U6=Калькулятор_2!$B$7+2,0,IF(U6&lt;=Калькулятор_2!$B$7,0,0)))</f>
        <v>0</v>
      </c>
      <c r="P6" s="91">
        <f>IF(U6&gt;(Калькулятор_2!$B$7+2),"Скрыть",IF(U6=Калькулятор_2!$B$7+2,0,IF(U6&lt;=Калькулятор_2!$B$7,0,0)))</f>
        <v>0</v>
      </c>
      <c r="Q6" s="91">
        <f>IF(U6&gt;(Калькулятор_2!$B$7+2),"Скрыть",IF(U6=Калькулятор_2!$B$7+2,0,IF(U6&lt;=Калькулятор_2!$B$7,0,0)))</f>
        <v>0</v>
      </c>
      <c r="R6" s="91">
        <f>IF(U6&gt;(Калькулятор_2!$B$7+2),"Скрыть",IF(U6=Калькулятор_2!$B$7+2,0,IF(U6&lt;=Калькулятор_2!$B$7,0,0)))</f>
        <v>0</v>
      </c>
      <c r="S6" s="91" t="str">
        <f>IF(U6&gt;(Калькулятор_2!$B$7+2),"Скрыть",IF(U6=Калькулятор_2!$B$7+2,"Ы","Х"))</f>
        <v>Х</v>
      </c>
      <c r="T6" s="94" t="str">
        <f>IF(U6&gt;(Калькулятор_2!$B$7+2),"Скрыть",IF(U6=Калькулятор_2!$B$7+2,G6+F6+K6,"Х"))</f>
        <v>Х</v>
      </c>
      <c r="U6" s="95">
        <v>1</v>
      </c>
      <c r="V6" s="96">
        <f>Калькулятор_2!E4</f>
        <v>-600</v>
      </c>
    </row>
    <row r="7" spans="2:22" ht="15" customHeight="1" x14ac:dyDescent="0.3">
      <c r="B7" s="97">
        <f>IF(U7&gt;(Калькулятор_2!$B$7+2),"Скрыть",IF(U7=Калькулятор_2!$B$7+2,"Усього",Калькулятор_2!C5))</f>
        <v>1</v>
      </c>
      <c r="C7" s="98">
        <f ca="1">IF(U7&gt;(Калькулятор_2!$B$7+2),"Скрыть",IF(U7=Калькулятор_2!$B$7+2,"Х",Калькулятор_2!D5))</f>
        <v>45850</v>
      </c>
      <c r="D7" s="99">
        <f ca="1">IF(U7&gt;(Калькулятор_2!$B$7+2),"Скрыть",IF(U7=Калькулятор_2!$B$7+2,"Усього",IFERROR(C7-C6+1,"")))</f>
        <v>5</v>
      </c>
      <c r="E7" s="100">
        <f ca="1">IF(U7&gt;(Калькулятор_2!$B$7+2),"Скрыть",IF(U7=Калькулятор_2!$B$7+2,SUM(E6),Калькулятор_2!I5))</f>
        <v>162</v>
      </c>
      <c r="F7" s="100">
        <f ca="1">IF(U7&gt;(Калькулятор_2!$B$7+2),"Скрыть",IF(U7=Калькулятор_2!$B$7+2,"Х",Калькулятор_2!G5))</f>
        <v>0</v>
      </c>
      <c r="G7" s="100">
        <f ca="1">IF(U7&gt;(Калькулятор_2!$B$7+1),"Скрыть",IF(U7=Калькулятор_2!$B$7+1,"Х",Калькулятор_2!H5))</f>
        <v>162</v>
      </c>
      <c r="H7" s="101">
        <f>IF(U7&gt;(Калькулятор_2!$B$7+2),"Скрыть",IF(U7=Калькулятор_2!$B$7+2,0,IF(U7&lt;=Калькулятор_2!$B$7,0,0)))</f>
        <v>0</v>
      </c>
      <c r="I7" s="101">
        <f>IF(U7&gt;(Калькулятор_2!$B$7+2),"Скрыть",IF(U7=Калькулятор_2!$B$7+2,0,IF(U7&lt;=Калькулятор_2!$B$7,0,0)))</f>
        <v>0</v>
      </c>
      <c r="J7" s="102">
        <f>IF(U7&gt;(Калькулятор_2!$B$7+2),"Скрыть",IF(U7=Калькулятор_2!$B$7+2,0,IF(U7&lt;=Калькулятор_2!$B$7,0,0)))</f>
        <v>0</v>
      </c>
      <c r="K7" s="100">
        <f>IF(U7&gt;(Калькулятор_2!$B$7+2),"Скрыть",IF(U7=Калькулятор_2!$B$7+2,SUM($K$6:K6),IF(U7&lt;=Калькулятор_2!$B$7,0,0)))</f>
        <v>0</v>
      </c>
      <c r="L7" s="103">
        <f>IF(U7&gt;(Калькулятор_2!$B$7+2),"Скрыть",IF(U7=Калькулятор_2!$B$7+2,0,IF(U7&lt;=Калькулятор_2!$B$7,0,0)))</f>
        <v>0</v>
      </c>
      <c r="M7" s="101">
        <f>IF(U7&gt;(Калькулятор_2!$B$7+2),"Скрыть",IF(U7=Калькулятор_2!$B$7+2,0,IF(U7&lt;=Калькулятор_2!$B$7,0,0)))</f>
        <v>0</v>
      </c>
      <c r="N7" s="101">
        <f>IF(U7&gt;(Калькулятор_2!$B$7+2),"Скрыть",IF(U7=Калькулятор_2!$B$7+2,0,IF(U7&lt;=Калькулятор_2!$B$7,0,0)))</f>
        <v>0</v>
      </c>
      <c r="O7" s="101">
        <f>IF(U7&gt;(Калькулятор_2!$B$7+2),"Скрыть",IF(U7=Калькулятор_2!$B$7+2,0,IF(U7&lt;=Калькулятор_2!$B$7,0,0)))</f>
        <v>0</v>
      </c>
      <c r="P7" s="101">
        <f>IF(U7&gt;(Калькулятор_2!$B$7+2),"Скрыть",IF(U7=Калькулятор_2!$B$7+2,0,IF(U7&lt;=Калькулятор_2!$B$7,0,0)))</f>
        <v>0</v>
      </c>
      <c r="Q7" s="101">
        <f>IF(U7&gt;(Калькулятор_2!$B$7+2),"Скрыть",IF(U7=Калькулятор_2!$B$7+2,0,IF(U7&lt;=Калькулятор_2!$B$7,0,0)))</f>
        <v>0</v>
      </c>
      <c r="R7" s="101">
        <f>IF(U7&gt;(Калькулятор_2!$B$7+2),"Скрыть",IF(U7=Калькулятор_2!$B$7+2,0,IF(U7&lt;=Калькулятор_2!$B$7,0,0)))</f>
        <v>0</v>
      </c>
      <c r="S7" s="104" t="str">
        <f>IF(U7&gt;(Калькулятор_2!$B$7+2),"Скрыть",IF(U7=Калькулятор_2!$B$7+2,XIRR($E$6:E6,$C$6:C6,50),"Х"))</f>
        <v>Х</v>
      </c>
      <c r="T7" s="105" t="str">
        <f>IF(U7&gt;(Калькулятор_2!$B$7+2),"Скрыть",IF(U7=Калькулятор_2!$B$7+2,G7+F7+K7,"Х"))</f>
        <v>Х</v>
      </c>
      <c r="U7" s="95">
        <v>2</v>
      </c>
      <c r="V7" s="96">
        <f>Калькулятор_2!E5</f>
        <v>-600</v>
      </c>
    </row>
    <row r="8" spans="2:22" ht="15.6" x14ac:dyDescent="0.3">
      <c r="B8" s="97">
        <f ca="1">IF(U8&gt;(Калькулятор_2!$B$7+2),"Скрыть",IF(U8=Калькулятор_2!$B$7+2,"Усього",Калькулятор_2!C6))</f>
        <v>2</v>
      </c>
      <c r="C8" s="98">
        <f ca="1">IF(U8&gt;(Калькулятор_2!$B$7+2),"Скрыть",IF(U8=Калькулятор_2!$B$7+2,"Х",Калькулятор_2!D6))</f>
        <v>45855</v>
      </c>
      <c r="D8" s="99">
        <f ca="1">IF(U8&gt;(Калькулятор_2!$B$7+2),"Скрыть",IF(U8=Калькулятор_2!$B$7+2,"Усього",IFERROR(C8-C7,"")))</f>
        <v>5</v>
      </c>
      <c r="E8" s="100">
        <f ca="1">IF(U8&gt;(Калькулятор_2!$B$7+2),"Скрыть",IF(U8=Калькулятор_2!$B$7+2,SUM(E7),Калькулятор_2!I6))</f>
        <v>22.5</v>
      </c>
      <c r="F8" s="100">
        <f ca="1">IF(U8&gt;(Калькулятор_2!$B$7+2),"Скрыть",IF(U8=Калькулятор_2!$B$7+2,SUM(F7),Калькулятор_2!G6))</f>
        <v>0</v>
      </c>
      <c r="G8" s="100">
        <f ca="1">IF(U8&gt;(Калькулятор_2!$B$7+2),"Скрыть",IF(U8=Калькулятор_2!$B$7+2,SUM($G$6:G7),Калькулятор_2!H6))</f>
        <v>22.5</v>
      </c>
      <c r="H8" s="101">
        <f>IF(U8&gt;(Калькулятор_2!$B$7+2),"Скрыть",IF(U8=Калькулятор_2!$B$7+2,0,IF(U8&lt;=Калькулятор_2!$B$7,0,0)))</f>
        <v>0</v>
      </c>
      <c r="I8" s="101">
        <f>IF(U8&gt;(Калькулятор_2!$B$7+2),"Скрыть",IF(U8=Калькулятор_2!$B$7+2,0,IF(U8&lt;=Калькулятор_2!$B$7,0,0)))</f>
        <v>0</v>
      </c>
      <c r="J8" s="102">
        <f>IF(U8&gt;(Калькулятор_2!$B$7+2),"Скрыть",IF(U8=Калькулятор_2!$B$7+2,0,IF(U8&lt;=Калькулятор_2!$B$7,0,0)))</f>
        <v>0</v>
      </c>
      <c r="K8" s="100">
        <f>IF(U8&gt;(Калькулятор_2!$B$7+2),"Скрыть",IF(U8=Калькулятор_2!$B$7+2,SUM($K$6:K7),IF(U8&lt;=Калькулятор_2!$B$7,0,0)))</f>
        <v>0</v>
      </c>
      <c r="L8" s="103">
        <f>IF(U8&gt;(Калькулятор_2!$B$7+2),"Скрыть",IF(U8=Калькулятор_2!$B$7+2,0,IF(U8&lt;=Калькулятор_2!$B$7,0,0)))</f>
        <v>0</v>
      </c>
      <c r="M8" s="101">
        <f>IF(U8&gt;(Калькулятор_2!$B$7+2),"Скрыть",IF(U8=Калькулятор_2!$B$7+2,0,IF(U8&lt;=Калькулятор_2!$B$7,0,0)))</f>
        <v>0</v>
      </c>
      <c r="N8" s="101">
        <f>IF(U8&gt;(Калькулятор_2!$B$7+2),"Скрыть",IF(U8=Калькулятор_2!$B$7+2,0,IF(U8&lt;=Калькулятор_2!$B$7,0,0)))</f>
        <v>0</v>
      </c>
      <c r="O8" s="101">
        <f>IF(U8&gt;(Калькулятор_2!$B$7+2),"Скрыть",IF(U8=Калькулятор_2!$B$7+2,0,IF(U8&lt;=Калькулятор_2!$B$7,0,0)))</f>
        <v>0</v>
      </c>
      <c r="P8" s="101">
        <f>IF(U8&gt;(Калькулятор_2!$B$7+2),"Скрыть",IF(U8=Калькулятор_2!$B$7+2,0,IF(U8&lt;=Калькулятор_2!$B$7,0,0)))</f>
        <v>0</v>
      </c>
      <c r="Q8" s="101">
        <f>IF(U8&gt;(Калькулятор_2!$B$7+2),"Скрыть",IF(U8=Калькулятор_2!$B$7+2,0,IF(U8&lt;=Калькулятор_2!$B$7,0,0)))</f>
        <v>0</v>
      </c>
      <c r="R8" s="101">
        <f>IF(U8&gt;(Калькулятор_2!$B$7+2),"Скрыть",IF(U8=Калькулятор_2!$B$7+2,0,IF(U8&lt;=Калькулятор_2!$B$7,0,0)))</f>
        <v>0</v>
      </c>
      <c r="S8" s="104" t="str">
        <f>IF(U8&gt;(Калькулятор_2!$B$7+2),"Скрыть",IF(U8=Калькулятор_2!$B$7+2,XIRR($E$6:E7,$C$6:C7,50),"Х"))</f>
        <v>Х</v>
      </c>
      <c r="T8" s="105" t="str">
        <f>IF(U8&gt;(Калькулятор_2!$B$7+2),"Скрыть",IF(U8=Калькулятор_2!$B$7+2,G8+F8+K8,"Х"))</f>
        <v>Х</v>
      </c>
      <c r="U8" s="95">
        <v>3</v>
      </c>
      <c r="V8" s="96">
        <f ca="1">Калькулятор_2!E6</f>
        <v>-600</v>
      </c>
    </row>
    <row r="9" spans="2:22" ht="15.6" x14ac:dyDescent="0.3">
      <c r="B9" s="97">
        <f ca="1">IF(U9&gt;(Калькулятор_2!$B$7+2),"Скрыть",IF(U9=Калькулятор_2!$B$7+2,"Усього",Калькулятор_2!C7))</f>
        <v>3</v>
      </c>
      <c r="C9" s="98">
        <f ca="1">IF(U9&gt;(Калькулятор_2!$B$7+2),"Скрыть",IF(U9=Калькулятор_2!$B$7+2,"Х",Калькулятор_2!D7))</f>
        <v>45860</v>
      </c>
      <c r="D9" s="99">
        <f ca="1">IF(U9&gt;(Калькулятор_2!$B$7+2),"Скрыть",IF(U9=Калькулятор_2!$B$7+2,"Усього",IFERROR(C9-C8,"")))</f>
        <v>5</v>
      </c>
      <c r="E9" s="100">
        <f ca="1">IF(U9&gt;(Калькулятор_2!$B$7+2),"Скрыть",IF(U9=Калькулятор_2!$B$7+2,SUM(E8),Калькулятор_2!I7))</f>
        <v>22.5</v>
      </c>
      <c r="F9" s="100">
        <f ca="1">IF(U9&gt;(Калькулятор_2!$B$7+2),"Скрыть",IF(U9=Калькулятор_2!$B$7+2,SUM(F8),Калькулятор_2!G7))</f>
        <v>0</v>
      </c>
      <c r="G9" s="100">
        <f ca="1">IF(U9&gt;(Калькулятор_2!$B$7+2),"Скрыть",IF(U9=Калькулятор_2!$B$7+2,SUM($G$6:G8),Калькулятор_2!H7))</f>
        <v>22.5</v>
      </c>
      <c r="H9" s="101">
        <f>IF(U9&gt;(Калькулятор_2!$B$7+2),"Скрыть",IF(U9=Калькулятор_2!$B$7+2,0,IF(U9&lt;=Калькулятор_2!$B$7,0,0)))</f>
        <v>0</v>
      </c>
      <c r="I9" s="101">
        <f>IF(U9&gt;(Калькулятор_2!$B$7+2),"Скрыть",IF(U9=Калькулятор_2!$B$7+2,0,IF(U9&lt;=Калькулятор_2!$B$7,0,0)))</f>
        <v>0</v>
      </c>
      <c r="J9" s="102">
        <f>IF(U9&gt;(Калькулятор_2!$B$7+2),"Скрыть",IF(U9=Калькулятор_2!$B$7+2,0,IF(U9&lt;=Калькулятор_2!$B$7,0,0)))</f>
        <v>0</v>
      </c>
      <c r="K9" s="100">
        <f>IF(U9&gt;(Калькулятор_2!$B$7+2),"Скрыть",IF(U9=Калькулятор_2!$B$7+2,SUM($K$6:K8),IF(U9&lt;=Калькулятор_2!$B$7,0,0)))</f>
        <v>0</v>
      </c>
      <c r="L9" s="103">
        <f>IF(U9&gt;(Калькулятор_2!$B$7+2),"Скрыть",IF(U9=Калькулятор_2!$B$7+2,0,IF(U9&lt;=Калькулятор_2!$B$7,0,0)))</f>
        <v>0</v>
      </c>
      <c r="M9" s="101">
        <f>IF(U9&gt;(Калькулятор_2!$B$7+2),"Скрыть",IF(U9=Калькулятор_2!$B$7+2,0,IF(U9&lt;=Калькулятор_2!$B$7,0,0)))</f>
        <v>0</v>
      </c>
      <c r="N9" s="101">
        <f>IF(U9&gt;(Калькулятор_2!$B$7+2),"Скрыть",IF(U9=Калькулятор_2!$B$7+2,0,IF(U9&lt;=Калькулятор_2!$B$7,0,0)))</f>
        <v>0</v>
      </c>
      <c r="O9" s="101">
        <f>IF(U9&gt;(Калькулятор_2!$B$7+2),"Скрыть",IF(U9=Калькулятор_2!$B$7+2,0,IF(U9&lt;=Калькулятор_2!$B$7,0,0)))</f>
        <v>0</v>
      </c>
      <c r="P9" s="101">
        <f>IF(U9&gt;(Калькулятор_2!$B$7+2),"Скрыть",IF(U9=Калькулятор_2!$B$7+2,0,IF(U9&lt;=Калькулятор_2!$B$7,0,0)))</f>
        <v>0</v>
      </c>
      <c r="Q9" s="101">
        <f>IF(U9&gt;(Калькулятор_2!$B$7+2),"Скрыть",IF(U9=Калькулятор_2!$B$7+2,0,IF(U9&lt;=Калькулятор_2!$B$7,0,0)))</f>
        <v>0</v>
      </c>
      <c r="R9" s="101">
        <f>IF(U9&gt;(Калькулятор_2!$B$7+2),"Скрыть",IF(U9=Калькулятор_2!$B$7+2,0,IF(U9&lt;=Калькулятор_2!$B$7,0,0)))</f>
        <v>0</v>
      </c>
      <c r="S9" s="104" t="str">
        <f>IF(U9&gt;(Калькулятор_2!$B$7+2),"Скрыть",IF(U9=Калькулятор_2!$B$7+2,XIRR($E$6:E8,$C$6:C8,50),"Х"))</f>
        <v>Х</v>
      </c>
      <c r="T9" s="105" t="str">
        <f>IF(U9&gt;(Калькулятор_2!$B$7+2),"Скрыть",IF(U9=Калькулятор_2!$B$7+2,G9+F9+K9,"Х"))</f>
        <v>Х</v>
      </c>
      <c r="U9" s="95">
        <v>4</v>
      </c>
      <c r="V9" s="96">
        <f ca="1">Калькулятор_2!E7</f>
        <v>-600</v>
      </c>
    </row>
    <row r="10" spans="2:22" ht="15.6" x14ac:dyDescent="0.3">
      <c r="B10" s="97">
        <f ca="1">IF(U10&gt;(Калькулятор_2!$B$7+2),"Скрыть",IF(U10=Калькулятор_2!$B$7+2,"Усього",Калькулятор_2!C8))</f>
        <v>4</v>
      </c>
      <c r="C10" s="98">
        <f ca="1">IF(U10&gt;(Калькулятор_2!$B$7+2),"Скрыть",IF(U10=Калькулятор_2!$B$7+2,"Х",Калькулятор_2!D8))</f>
        <v>45865</v>
      </c>
      <c r="D10" s="99">
        <f ca="1">IF(U10&gt;(Калькулятор_2!$B$7+2),"Скрыть",IF(U10=Калькулятор_2!$B$7+2,"Усього",IFERROR(C10-C9,"")))</f>
        <v>5</v>
      </c>
      <c r="E10" s="100">
        <f ca="1">IF(U10&gt;(Калькулятор_2!$B$7+2),"Скрыть",IF(U10=Калькулятор_2!$B$7+2,SUM(E9),Калькулятор_2!I8))</f>
        <v>22.5</v>
      </c>
      <c r="F10" s="100">
        <f ca="1">IF(U10&gt;(Калькулятор_2!$B$7+2),"Скрыть",IF(U10=Калькулятор_2!$B$7+2,SUM(F9),Калькулятор_2!G8))</f>
        <v>0</v>
      </c>
      <c r="G10" s="100">
        <f ca="1">IF(U10&gt;(Калькулятор_2!$B$7+2),"Скрыть",IF(U10=Калькулятор_2!$B$7+2,SUM($G$6:G9),Калькулятор_2!H8))</f>
        <v>22.5</v>
      </c>
      <c r="H10" s="101">
        <f>IF(U10&gt;(Калькулятор_2!$B$7+2),"Скрыть",IF(U10=Калькулятор_2!$B$7+2,0,IF(U10&lt;=Калькулятор_2!$B$7,0,0)))</f>
        <v>0</v>
      </c>
      <c r="I10" s="101">
        <f>IF(U10&gt;(Калькулятор_2!$B$7+2),"Скрыть",IF(U10=Калькулятор_2!$B$7+2,0,IF(U10&lt;=Калькулятор_2!$B$7,0,0)))</f>
        <v>0</v>
      </c>
      <c r="J10" s="102">
        <f>IF(U10&gt;(Калькулятор_2!$B$7+2),"Скрыть",IF(U10=Калькулятор_2!$B$7+2,0,IF(U10&lt;=Калькулятор_2!$B$7,0,0)))</f>
        <v>0</v>
      </c>
      <c r="K10" s="100">
        <f>IF(U10&gt;(Калькулятор_2!$B$7+2),"Скрыть",IF(U10=Калькулятор_2!$B$7+2,SUM($K$6:K9),IF(U10&lt;=Калькулятор_2!$B$7,0,0)))</f>
        <v>0</v>
      </c>
      <c r="L10" s="103">
        <f>IF(U10&gt;(Калькулятор_2!$B$7+2),"Скрыть",IF(U10=Калькулятор_2!$B$7+2,0,IF(U10&lt;=Калькулятор_2!$B$7,0,0)))</f>
        <v>0</v>
      </c>
      <c r="M10" s="101">
        <f>IF(U10&gt;(Калькулятор_2!$B$7+2),"Скрыть",IF(U10=Калькулятор_2!$B$7+2,0,IF(U10&lt;=Калькулятор_2!$B$7,0,0)))</f>
        <v>0</v>
      </c>
      <c r="N10" s="101">
        <f>IF(U10&gt;(Калькулятор_2!$B$7+2),"Скрыть",IF(U10=Калькулятор_2!$B$7+2,0,IF(U10&lt;=Калькулятор_2!$B$7,0,0)))</f>
        <v>0</v>
      </c>
      <c r="O10" s="101">
        <f>IF(U10&gt;(Калькулятор_2!$B$7+2),"Скрыть",IF(U10=Калькулятор_2!$B$7+2,0,IF(U10&lt;=Калькулятор_2!$B$7,0,0)))</f>
        <v>0</v>
      </c>
      <c r="P10" s="101">
        <f>IF(U10&gt;(Калькулятор_2!$B$7+2),"Скрыть",IF(U10=Калькулятор_2!$B$7+2,0,IF(U10&lt;=Калькулятор_2!$B$7,0,0)))</f>
        <v>0</v>
      </c>
      <c r="Q10" s="101">
        <f>IF(U10&gt;(Калькулятор_2!$B$7+2),"Скрыть",IF(U10=Калькулятор_2!$B$7+2,0,IF(U10&lt;=Калькулятор_2!$B$7,0,0)))</f>
        <v>0</v>
      </c>
      <c r="R10" s="101">
        <f>IF(U10&gt;(Калькулятор_2!$B$7+2),"Скрыть",IF(U10=Калькулятор_2!$B$7+2,0,IF(U10&lt;=Калькулятор_2!$B$7,0,0)))</f>
        <v>0</v>
      </c>
      <c r="S10" s="104" t="str">
        <f>IF(U10&gt;(Калькулятор_2!$B$7+2),"Скрыть",IF(U10=Калькулятор_2!$B$7+2,XIRR($E$6:E9,$C$6:C9,50),"Х"))</f>
        <v>Х</v>
      </c>
      <c r="T10" s="105" t="str">
        <f>IF(U10&gt;(Калькулятор_2!$B$7+2),"Скрыть",IF(U10=Калькулятор_2!$B$7+2,G10+F10+K10,"Х"))</f>
        <v>Х</v>
      </c>
      <c r="U10" s="95">
        <v>5</v>
      </c>
      <c r="V10" s="96">
        <f ca="1">Калькулятор_2!E8</f>
        <v>-600</v>
      </c>
    </row>
    <row r="11" spans="2:22" ht="15.6" x14ac:dyDescent="0.3">
      <c r="B11" s="97">
        <f ca="1">IF(U11&gt;(Калькулятор_2!$B$7+2),"Скрыть",IF(U11=Калькулятор_2!$B$7+2,"Усього",Калькулятор_2!C9))</f>
        <v>5</v>
      </c>
      <c r="C11" s="98">
        <f ca="1">IF(U11&gt;(Калькулятор_2!$B$7+2),"Скрыть",IF(U11=Калькулятор_2!$B$7+2,"Х",Калькулятор_2!D9))</f>
        <v>45870</v>
      </c>
      <c r="D11" s="99">
        <f ca="1">IF(U11&gt;(Калькулятор_2!$B$7+2),"Скрыть",IF(U11=Калькулятор_2!$B$7+2,"Усього",IFERROR(C11-C10,"")))</f>
        <v>5</v>
      </c>
      <c r="E11" s="100">
        <f ca="1">IF(U11&gt;(Калькулятор_2!$B$7+2),"Скрыть",IF(U11=Калькулятор_2!$B$7+2,SUM(E10),Калькулятор_2!I9))</f>
        <v>22.5</v>
      </c>
      <c r="F11" s="100">
        <f ca="1">IF(U11&gt;(Калькулятор_2!$B$7+2),"Скрыть",IF(U11=Калькулятор_2!$B$7+2,SUM(F10),Калькулятор_2!G9))</f>
        <v>0</v>
      </c>
      <c r="G11" s="100">
        <f ca="1">IF(U11&gt;(Калькулятор_2!$B$7+2),"Скрыть",IF(U11=Калькулятор_2!$B$7+2,SUM($G$6:G10),Калькулятор_2!H9))</f>
        <v>22.5</v>
      </c>
      <c r="H11" s="101">
        <f>IF(U11&gt;(Калькулятор_2!$B$7+2),"Скрыть",IF(U11=Калькулятор_2!$B$7+2,0,IF(U11&lt;=Калькулятор_2!$B$7,0,0)))</f>
        <v>0</v>
      </c>
      <c r="I11" s="101">
        <f>IF(U11&gt;(Калькулятор_2!$B$7+2),"Скрыть",IF(U11=Калькулятор_2!$B$7+2,0,IF(U11&lt;=Калькулятор_2!$B$7,0,0)))</f>
        <v>0</v>
      </c>
      <c r="J11" s="102">
        <f>IF(U11&gt;(Калькулятор_2!$B$7+2),"Скрыть",IF(U11=Калькулятор_2!$B$7+2,0,IF(U11&lt;=Калькулятор_2!$B$7,0,0)))</f>
        <v>0</v>
      </c>
      <c r="K11" s="100">
        <f>IF(U11&gt;(Калькулятор_2!$B$7+2),"Скрыть",IF(U11=Калькулятор_2!$B$7+2,SUM($K$6:K10),IF(U11&lt;=Калькулятор_2!$B$7,0,0)))</f>
        <v>0</v>
      </c>
      <c r="L11" s="103">
        <f>IF(U11&gt;(Калькулятор_2!$B$7+2),"Скрыть",IF(U11=Калькулятор_2!$B$7+2,0,IF(U11&lt;=Калькулятор_2!$B$7,0,0)))</f>
        <v>0</v>
      </c>
      <c r="M11" s="101">
        <f>IF(U11&gt;(Калькулятор_2!$B$7+2),"Скрыть",IF(U11=Калькулятор_2!$B$7+2,0,IF(U11&lt;=Калькулятор_2!$B$7,0,0)))</f>
        <v>0</v>
      </c>
      <c r="N11" s="101">
        <f>IF(U11&gt;(Калькулятор_2!$B$7+2),"Скрыть",IF(U11=Калькулятор_2!$B$7+2,0,IF(U11&lt;=Калькулятор_2!$B$7,0,0)))</f>
        <v>0</v>
      </c>
      <c r="O11" s="101">
        <f>IF(U11&gt;(Калькулятор_2!$B$7+2),"Скрыть",IF(U11=Калькулятор_2!$B$7+2,0,IF(U11&lt;=Калькулятор_2!$B$7,0,0)))</f>
        <v>0</v>
      </c>
      <c r="P11" s="101">
        <f>IF(U11&gt;(Калькулятор_2!$B$7+2),"Скрыть",IF(U11=Калькулятор_2!$B$7+2,0,IF(U11&lt;=Калькулятор_2!$B$7,0,0)))</f>
        <v>0</v>
      </c>
      <c r="Q11" s="101">
        <f>IF(U11&gt;(Калькулятор_2!$B$7+2),"Скрыть",IF(U11=Калькулятор_2!$B$7+2,0,IF(U11&lt;=Калькулятор_2!$B$7,0,0)))</f>
        <v>0</v>
      </c>
      <c r="R11" s="101">
        <f>IF(U11&gt;(Калькулятор_2!$B$7+2),"Скрыть",IF(U11=Калькулятор_2!$B$7+2,0,IF(U11&lt;=Калькулятор_2!$B$7,0,0)))</f>
        <v>0</v>
      </c>
      <c r="S11" s="104" t="str">
        <f>IF(U11&gt;(Калькулятор_2!$B$7+2),"Скрыть",IF(U11=Калькулятор_2!$B$7+2,XIRR($E$6:E10,$C$6:C10,50),"Х"))</f>
        <v>Х</v>
      </c>
      <c r="T11" s="105" t="str">
        <f>IF(U11&gt;(Калькулятор_2!$B$7+2),"Скрыть",IF(U11=Калькулятор_2!$B$7+2,G11+F11+K11,"Х"))</f>
        <v>Х</v>
      </c>
      <c r="U11" s="95">
        <v>6</v>
      </c>
      <c r="V11" s="96">
        <f ca="1">Калькулятор_2!E9</f>
        <v>-600</v>
      </c>
    </row>
    <row r="12" spans="2:22" ht="15.6" x14ac:dyDescent="0.3">
      <c r="B12" s="97">
        <f ca="1">IF(U12&gt;(Калькулятор_2!$B$7+2),"Скрыть",IF(U12=Калькулятор_2!$B$7+2,"Усього",Калькулятор_2!C10))</f>
        <v>6</v>
      </c>
      <c r="C12" s="98">
        <f ca="1">IF(U12&gt;(Калькулятор_2!$B$7+2),"Скрыть",IF(U12=Калькулятор_2!$B$7+2,"Х",Калькулятор_2!D10))</f>
        <v>45875</v>
      </c>
      <c r="D12" s="99">
        <f ca="1">IF(U12&gt;(Калькулятор_2!$B$7+2),"Скрыть",IF(U12=Калькулятор_2!$B$7+2,"Усього",IFERROR(C12-C11,"")))</f>
        <v>5</v>
      </c>
      <c r="E12" s="100">
        <f ca="1">IF(U12&gt;(Калькулятор_2!$B$7+2),"Скрыть",IF(U12=Калькулятор_2!$B$7+2,SUM(E11),Калькулятор_2!I10))</f>
        <v>22.5</v>
      </c>
      <c r="F12" s="100">
        <f ca="1">IF(U12&gt;(Калькулятор_2!$B$7+2),"Скрыть",IF(U12=Калькулятор_2!$B$7+2,SUM(F11),Калькулятор_2!G10))</f>
        <v>0</v>
      </c>
      <c r="G12" s="100">
        <f ca="1">IF(U12&gt;(Калькулятор_2!$B$7+2),"Скрыть",IF(U12=Калькулятор_2!$B$7+2,SUM($G$6:G11),Калькулятор_2!H10))</f>
        <v>22.5</v>
      </c>
      <c r="H12" s="101">
        <f>IF(U12&gt;(Калькулятор_2!$B$7+2),"Скрыть",IF(U12=Калькулятор_2!$B$7+2,0,IF(U12&lt;=Калькулятор_2!$B$7,0,0)))</f>
        <v>0</v>
      </c>
      <c r="I12" s="101">
        <f>IF(U12&gt;(Калькулятор_2!$B$7+2),"Скрыть",IF(U12=Калькулятор_2!$B$7+2,0,IF(U12&lt;=Калькулятор_2!$B$7,0,0)))</f>
        <v>0</v>
      </c>
      <c r="J12" s="102">
        <f>IF(U12&gt;(Калькулятор_2!$B$7+2),"Скрыть",IF(U12=Калькулятор_2!$B$7+2,0,IF(U12&lt;=Калькулятор_2!$B$7,0,0)))</f>
        <v>0</v>
      </c>
      <c r="K12" s="100">
        <f>IF(U12&gt;(Калькулятор_2!$B$7+2),"Скрыть",IF(U12=Калькулятор_2!$B$7+2,SUM($K$6:K11),IF(U12&lt;=Калькулятор_2!$B$7,0,0)))</f>
        <v>0</v>
      </c>
      <c r="L12" s="103">
        <f>IF(U12&gt;(Калькулятор_2!$B$7+2),"Скрыть",IF(U12=Калькулятор_2!$B$7+2,0,IF(U12&lt;=Калькулятор_2!$B$7,0,0)))</f>
        <v>0</v>
      </c>
      <c r="M12" s="101">
        <f>IF(U12&gt;(Калькулятор_2!$B$7+2),"Скрыть",IF(U12=Калькулятор_2!$B$7+2,0,IF(U12&lt;=Калькулятор_2!$B$7,0,0)))</f>
        <v>0</v>
      </c>
      <c r="N12" s="101">
        <f>IF(U12&gt;(Калькулятор_2!$B$7+2),"Скрыть",IF(U12=Калькулятор_2!$B$7+2,0,IF(U12&lt;=Калькулятор_2!$B$7,0,0)))</f>
        <v>0</v>
      </c>
      <c r="O12" s="101">
        <f>IF(U12&gt;(Калькулятор_2!$B$7+2),"Скрыть",IF(U12=Калькулятор_2!$B$7+2,0,IF(U12&lt;=Калькулятор_2!$B$7,0,0)))</f>
        <v>0</v>
      </c>
      <c r="P12" s="101">
        <f>IF(U12&gt;(Калькулятор_2!$B$7+2),"Скрыть",IF(U12=Калькулятор_2!$B$7+2,0,IF(U12&lt;=Калькулятор_2!$B$7,0,0)))</f>
        <v>0</v>
      </c>
      <c r="Q12" s="101">
        <f>IF(U12&gt;(Калькулятор_2!$B$7+2),"Скрыть",IF(U12=Калькулятор_2!$B$7+2,0,IF(U12&lt;=Калькулятор_2!$B$7,0,0)))</f>
        <v>0</v>
      </c>
      <c r="R12" s="101">
        <f>IF(U12&gt;(Калькулятор_2!$B$7+2),"Скрыть",IF(U12=Калькулятор_2!$B$7+2,0,IF(U12&lt;=Калькулятор_2!$B$7,0,0)))</f>
        <v>0</v>
      </c>
      <c r="S12" s="104" t="str">
        <f>IF(U12&gt;(Калькулятор_2!$B$7+2),"Скрыть",IF(U12=Калькулятор_2!$B$7+2,XIRR($E$6:E11,$C$6:C11,50),"Х"))</f>
        <v>Х</v>
      </c>
      <c r="T12" s="105" t="str">
        <f>IF(U12&gt;(Калькулятор_2!$B$7+2),"Скрыть",IF(U12=Калькулятор_2!$B$7+2,G12+F12+K12,"Х"))</f>
        <v>Х</v>
      </c>
      <c r="U12" s="95">
        <v>7</v>
      </c>
      <c r="V12" s="96">
        <f ca="1">Калькулятор_2!E10</f>
        <v>-600</v>
      </c>
    </row>
    <row r="13" spans="2:22" ht="15.6" x14ac:dyDescent="0.3">
      <c r="B13" s="97">
        <f ca="1">IF(U13&gt;(Калькулятор_2!$B$7+2),"Скрыть",IF(U13=Калькулятор_2!$B$7+2,"Усього",Калькулятор_2!C11))</f>
        <v>7</v>
      </c>
      <c r="C13" s="98">
        <f ca="1">IF(U13&gt;(Калькулятор_2!$B$7+2),"Скрыть",IF(U13=Калькулятор_2!$B$7+2,"Х",Калькулятор_2!D11))</f>
        <v>45880</v>
      </c>
      <c r="D13" s="99">
        <f ca="1">IF(U13&gt;(Калькулятор_2!$B$7+2),"Скрыть",IF(U13=Калькулятор_2!$B$7+2,"Усього",IFERROR(C13-C12,"")))</f>
        <v>5</v>
      </c>
      <c r="E13" s="100">
        <f ca="1">IF(U13&gt;(Калькулятор_2!$B$7+2),"Скрыть",IF(U13=Калькулятор_2!$B$7+2,SUM(E12),Калькулятор_2!I11))</f>
        <v>22.5</v>
      </c>
      <c r="F13" s="100">
        <f ca="1">IF(U13&gt;(Калькулятор_2!$B$7+2),"Скрыть",IF(U13=Калькулятор_2!$B$7+2,SUM(F12),Калькулятор_2!G11))</f>
        <v>0</v>
      </c>
      <c r="G13" s="100">
        <f ca="1">IF(U13&gt;(Калькулятор_2!$B$7+2),"Скрыть",IF(U13=Калькулятор_2!$B$7+2,SUM($G$6:G12),Калькулятор_2!H11))</f>
        <v>22.5</v>
      </c>
      <c r="H13" s="101">
        <f>IF(U13&gt;(Калькулятор_2!$B$7+2),"Скрыть",IF(U13=Калькулятор_2!$B$7+2,0,IF(U13&lt;=Калькулятор_2!$B$7,0,0)))</f>
        <v>0</v>
      </c>
      <c r="I13" s="101">
        <f>IF(U13&gt;(Калькулятор_2!$B$7+2),"Скрыть",IF(U13=Калькулятор_2!$B$7+2,0,IF(U13&lt;=Калькулятор_2!$B$7,0,0)))</f>
        <v>0</v>
      </c>
      <c r="J13" s="102">
        <f>IF(U13&gt;(Калькулятор_2!$B$7+2),"Скрыть",IF(U13=Калькулятор_2!$B$7+2,0,IF(U13&lt;=Калькулятор_2!$B$7,0,0)))</f>
        <v>0</v>
      </c>
      <c r="K13" s="100">
        <f>IF(U13&gt;(Калькулятор_2!$B$7+2),"Скрыть",IF(U13=Калькулятор_2!$B$7+2,SUM($K$6:K12),IF(U13&lt;=Калькулятор_2!$B$7,0,0)))</f>
        <v>0</v>
      </c>
      <c r="L13" s="103">
        <f>IF(U13&gt;(Калькулятор_2!$B$7+2),"Скрыть",IF(U13=Калькулятор_2!$B$7+2,0,IF(U13&lt;=Калькулятор_2!$B$7,0,0)))</f>
        <v>0</v>
      </c>
      <c r="M13" s="101">
        <f>IF(U13&gt;(Калькулятор_2!$B$7+2),"Скрыть",IF(U13=Калькулятор_2!$B$7+2,0,IF(U13&lt;=Калькулятор_2!$B$7,0,0)))</f>
        <v>0</v>
      </c>
      <c r="N13" s="101">
        <f>IF(U13&gt;(Калькулятор_2!$B$7+2),"Скрыть",IF(U13=Калькулятор_2!$B$7+2,0,IF(U13&lt;=Калькулятор_2!$B$7,0,0)))</f>
        <v>0</v>
      </c>
      <c r="O13" s="101">
        <f>IF(U13&gt;(Калькулятор_2!$B$7+2),"Скрыть",IF(U13=Калькулятор_2!$B$7+2,0,IF(U13&lt;=Калькулятор_2!$B$7,0,0)))</f>
        <v>0</v>
      </c>
      <c r="P13" s="101">
        <f>IF(U13&gt;(Калькулятор_2!$B$7+2),"Скрыть",IF(U13=Калькулятор_2!$B$7+2,0,IF(U13&lt;=Калькулятор_2!$B$7,0,0)))</f>
        <v>0</v>
      </c>
      <c r="Q13" s="101">
        <f>IF(U13&gt;(Калькулятор_2!$B$7+2),"Скрыть",IF(U13=Калькулятор_2!$B$7+2,0,IF(U13&lt;=Калькулятор_2!$B$7,0,0)))</f>
        <v>0</v>
      </c>
      <c r="R13" s="101">
        <f>IF(U13&gt;(Калькулятор_2!$B$7+2),"Скрыть",IF(U13=Калькулятор_2!$B$7+2,0,IF(U13&lt;=Калькулятор_2!$B$7,0,0)))</f>
        <v>0</v>
      </c>
      <c r="S13" s="104" t="str">
        <f>IF(U13&gt;(Калькулятор_2!$B$7+2),"Скрыть",IF(U13=Калькулятор_2!$B$7+2,XIRR($E$6:E12,$C$6:C12,50),"Х"))</f>
        <v>Х</v>
      </c>
      <c r="T13" s="105" t="str">
        <f>IF(U13&gt;(Калькулятор_2!$B$7+2),"Скрыть",IF(U13=Калькулятор_2!$B$7+2,G13+F13+K13,"Х"))</f>
        <v>Х</v>
      </c>
      <c r="U13" s="95">
        <v>8</v>
      </c>
      <c r="V13" s="96">
        <f ca="1">Калькулятор_2!E11</f>
        <v>-600</v>
      </c>
    </row>
    <row r="14" spans="2:22" ht="15.6" x14ac:dyDescent="0.3">
      <c r="B14" s="97">
        <f ca="1">IF(U14&gt;(Калькулятор_2!$B$7+2),"Скрыть",IF(U14=Калькулятор_2!$B$7+2,"Усього",Калькулятор_2!C12))</f>
        <v>8</v>
      </c>
      <c r="C14" s="98">
        <f ca="1">IF(U14&gt;(Калькулятор_2!$B$7+2),"Скрыть",IF(U14=Калькулятор_2!$B$7+2,"Х",Калькулятор_2!D12))</f>
        <v>45885</v>
      </c>
      <c r="D14" s="99">
        <f ca="1">IF(U14&gt;(Калькулятор_2!$B$7+2),"Скрыть",IF(U14=Калькулятор_2!$B$7+2,"Усього",IFERROR(C14-C13,"")))</f>
        <v>5</v>
      </c>
      <c r="E14" s="100">
        <f ca="1">IF(U14&gt;(Калькулятор_2!$B$7+2),"Скрыть",IF(U14=Калькулятор_2!$B$7+2,SUM(E13),Калькулятор_2!I12))</f>
        <v>22.5</v>
      </c>
      <c r="F14" s="100">
        <f ca="1">IF(U14&gt;(Калькулятор_2!$B$7+2),"Скрыть",IF(U14=Калькулятор_2!$B$7+2,SUM(F13),Калькулятор_2!G12))</f>
        <v>0</v>
      </c>
      <c r="G14" s="100">
        <f ca="1">IF(U14&gt;(Калькулятор_2!$B$7+2),"Скрыть",IF(U14=Калькулятор_2!$B$7+2,SUM($G$6:G13),Калькулятор_2!H12))</f>
        <v>22.5</v>
      </c>
      <c r="H14" s="101">
        <f>IF(U14&gt;(Калькулятор_2!$B$7+2),"Скрыть",IF(U14=Калькулятор_2!$B$7+2,0,IF(U14&lt;=Калькулятор_2!$B$7,0,0)))</f>
        <v>0</v>
      </c>
      <c r="I14" s="101">
        <f>IF(U14&gt;(Калькулятор_2!$B$7+2),"Скрыть",IF(U14=Калькулятор_2!$B$7+2,0,IF(U14&lt;=Калькулятор_2!$B$7,0,0)))</f>
        <v>0</v>
      </c>
      <c r="J14" s="102">
        <f>IF(U14&gt;(Калькулятор_2!$B$7+2),"Скрыть",IF(U14=Калькулятор_2!$B$7+2,0,IF(U14&lt;=Калькулятор_2!$B$7,0,0)))</f>
        <v>0</v>
      </c>
      <c r="K14" s="100">
        <f>IF(U14&gt;(Калькулятор_2!$B$7+2),"Скрыть",IF(U14=Калькулятор_2!$B$7+2,SUM($K$6:K13),IF(U14&lt;=Калькулятор_2!$B$7,0,0)))</f>
        <v>0</v>
      </c>
      <c r="L14" s="103">
        <f>IF(U14&gt;(Калькулятор_2!$B$7+2),"Скрыть",IF(U14=Калькулятор_2!$B$7+2,0,IF(U14&lt;=Калькулятор_2!$B$7,0,0)))</f>
        <v>0</v>
      </c>
      <c r="M14" s="101">
        <f>IF(U14&gt;(Калькулятор_2!$B$7+2),"Скрыть",IF(U14=Калькулятор_2!$B$7+2,0,IF(U14&lt;=Калькулятор_2!$B$7,0,0)))</f>
        <v>0</v>
      </c>
      <c r="N14" s="101">
        <f>IF(U14&gt;(Калькулятор_2!$B$7+2),"Скрыть",IF(U14=Калькулятор_2!$B$7+2,0,IF(U14&lt;=Калькулятор_2!$B$7,0,0)))</f>
        <v>0</v>
      </c>
      <c r="O14" s="101">
        <f>IF(U14&gt;(Калькулятор_2!$B$7+2),"Скрыть",IF(U14=Калькулятор_2!$B$7+2,0,IF(U14&lt;=Калькулятор_2!$B$7,0,0)))</f>
        <v>0</v>
      </c>
      <c r="P14" s="101">
        <f>IF(U14&gt;(Калькулятор_2!$B$7+2),"Скрыть",IF(U14=Калькулятор_2!$B$7+2,0,IF(U14&lt;=Калькулятор_2!$B$7,0,0)))</f>
        <v>0</v>
      </c>
      <c r="Q14" s="101">
        <f>IF(U14&gt;(Калькулятор_2!$B$7+2),"Скрыть",IF(U14=Калькулятор_2!$B$7+2,0,IF(U14&lt;=Калькулятор_2!$B$7,0,0)))</f>
        <v>0</v>
      </c>
      <c r="R14" s="101">
        <f>IF(U14&gt;(Калькулятор_2!$B$7+2),"Скрыть",IF(U14=Калькулятор_2!$B$7+2,0,IF(U14&lt;=Калькулятор_2!$B$7,0,0)))</f>
        <v>0</v>
      </c>
      <c r="S14" s="104" t="str">
        <f>IF(U14&gt;(Калькулятор_2!$B$7+2),"Скрыть",IF(U14=Калькулятор_2!$B$7+2,XIRR($E$6:E13,$C$6:C13,50),"Х"))</f>
        <v>Х</v>
      </c>
      <c r="T14" s="105" t="str">
        <f>IF(U14&gt;(Калькулятор_2!$B$7+2),"Скрыть",IF(U14=Калькулятор_2!$B$7+2,G14+F14+K14,"Х"))</f>
        <v>Х</v>
      </c>
      <c r="U14" s="95">
        <v>9</v>
      </c>
      <c r="V14" s="96">
        <f ca="1">Калькулятор_2!E12</f>
        <v>-600</v>
      </c>
    </row>
    <row r="15" spans="2:22" ht="15.6" x14ac:dyDescent="0.3">
      <c r="B15" s="97">
        <f ca="1">IF(U15&gt;(Калькулятор_2!$B$7+2),"Скрыть",IF(U15=Калькулятор_2!$B$7+2,"Усього",Калькулятор_2!C13))</f>
        <v>9</v>
      </c>
      <c r="C15" s="98">
        <f ca="1">IF(U15&gt;(Калькулятор_2!$B$7+2),"Скрыть",IF(U15=Калькулятор_2!$B$7+2,"Х",Калькулятор_2!D13))</f>
        <v>45890</v>
      </c>
      <c r="D15" s="99">
        <f ca="1">IF(U15&gt;(Калькулятор_2!$B$7+2),"Скрыть",IF(U15=Калькулятор_2!$B$7+2,"Усього",IFERROR(C15-C14,"")))</f>
        <v>5</v>
      </c>
      <c r="E15" s="100">
        <f ca="1">IF(U15&gt;(Калькулятор_2!$B$7+2),"Скрыть",IF(U15=Калькулятор_2!$B$7+2,SUM(E14),Калькулятор_2!I13))</f>
        <v>22.5</v>
      </c>
      <c r="F15" s="100">
        <f ca="1">IF(U15&gt;(Калькулятор_2!$B$7+2),"Скрыть",IF(U15=Калькулятор_2!$B$7+2,SUM(F14),Калькулятор_2!G13))</f>
        <v>0</v>
      </c>
      <c r="G15" s="100">
        <f ca="1">IF(U15&gt;(Калькулятор_2!$B$7+2),"Скрыть",IF(U15=Калькулятор_2!$B$7+2,SUM($G$6:G14),Калькулятор_2!H13))</f>
        <v>22.5</v>
      </c>
      <c r="H15" s="101">
        <f>IF(U15&gt;(Калькулятор_2!$B$7+2),"Скрыть",IF(U15=Калькулятор_2!$B$7+2,0,IF(U15&lt;=Калькулятор_2!$B$7,0,0)))</f>
        <v>0</v>
      </c>
      <c r="I15" s="101">
        <f>IF(U15&gt;(Калькулятор_2!$B$7+2),"Скрыть",IF(U15=Калькулятор_2!$B$7+2,0,IF(U15&lt;=Калькулятор_2!$B$7,0,0)))</f>
        <v>0</v>
      </c>
      <c r="J15" s="102">
        <f>IF(U15&gt;(Калькулятор_2!$B$7+2),"Скрыть",IF(U15=Калькулятор_2!$B$7+2,0,IF(U15&lt;=Калькулятор_2!$B$7,0,0)))</f>
        <v>0</v>
      </c>
      <c r="K15" s="100">
        <f>IF(U15&gt;(Калькулятор_2!$B$7+2),"Скрыть",IF(U15=Калькулятор_2!$B$7+2,SUM($K$6:K14),IF(U15&lt;=Калькулятор_2!$B$7,0,0)))</f>
        <v>0</v>
      </c>
      <c r="L15" s="103">
        <f>IF(U15&gt;(Калькулятор_2!$B$7+2),"Скрыть",IF(U15=Калькулятор_2!$B$7+2,0,IF(U15&lt;=Калькулятор_2!$B$7,0,0)))</f>
        <v>0</v>
      </c>
      <c r="M15" s="101">
        <f>IF(U15&gt;(Калькулятор_2!$B$7+2),"Скрыть",IF(U15=Калькулятор_2!$B$7+2,0,IF(U15&lt;=Калькулятор_2!$B$7,0,0)))</f>
        <v>0</v>
      </c>
      <c r="N15" s="101">
        <f>IF(U15&gt;(Калькулятор_2!$B$7+2),"Скрыть",IF(U15=Калькулятор_2!$B$7+2,0,IF(U15&lt;=Калькулятор_2!$B$7,0,0)))</f>
        <v>0</v>
      </c>
      <c r="O15" s="101">
        <f>IF(U15&gt;(Калькулятор_2!$B$7+2),"Скрыть",IF(U15=Калькулятор_2!$B$7+2,0,IF(U15&lt;=Калькулятор_2!$B$7,0,0)))</f>
        <v>0</v>
      </c>
      <c r="P15" s="101">
        <f>IF(U15&gt;(Калькулятор_2!$B$7+2),"Скрыть",IF(U15=Калькулятор_2!$B$7+2,0,IF(U15&lt;=Калькулятор_2!$B$7,0,0)))</f>
        <v>0</v>
      </c>
      <c r="Q15" s="101">
        <f>IF(U15&gt;(Калькулятор_2!$B$7+2),"Скрыть",IF(U15=Калькулятор_2!$B$7+2,0,IF(U15&lt;=Калькулятор_2!$B$7,0,0)))</f>
        <v>0</v>
      </c>
      <c r="R15" s="101">
        <f>IF(U15&gt;(Калькулятор_2!$B$7+2),"Скрыть",IF(U15=Калькулятор_2!$B$7+2,0,IF(U15&lt;=Калькулятор_2!$B$7,0,0)))</f>
        <v>0</v>
      </c>
      <c r="S15" s="104" t="str">
        <f>IF(U15&gt;(Калькулятор_2!$B$7+2),"Скрыть",IF(U15=Калькулятор_2!$B$7+2,XIRR($E$6:E14,$C$6:C14,50),"Х"))</f>
        <v>Х</v>
      </c>
      <c r="T15" s="105" t="str">
        <f>IF(U15&gt;(Калькулятор_2!$B$7+2),"Скрыть",IF(U15=Калькулятор_2!$B$7+2,G15+F15+K15,"Х"))</f>
        <v>Х</v>
      </c>
      <c r="U15" s="95">
        <v>10</v>
      </c>
      <c r="V15" s="96">
        <f ca="1">Калькулятор_2!E13</f>
        <v>-600</v>
      </c>
    </row>
    <row r="16" spans="2:22" ht="15.6" x14ac:dyDescent="0.3">
      <c r="B16" s="97">
        <f ca="1">IF(U16&gt;(Калькулятор_2!$B$7+2),"Скрыть",IF(U16=Калькулятор_2!$B$7+2,"Усього",Калькулятор_2!C14))</f>
        <v>10</v>
      </c>
      <c r="C16" s="98">
        <f ca="1">IF(U16&gt;(Калькулятор_2!$B$7+2),"Скрыть",IF(U16=Калькулятор_2!$B$7+2,"Х",Калькулятор_2!D14))</f>
        <v>45895</v>
      </c>
      <c r="D16" s="99">
        <f ca="1">IF(U16&gt;(Калькулятор_2!$B$7+2),"Скрыть",IF(U16=Калькулятор_2!$B$7+2,"Усього",IFERROR(C16-C15,"")))</f>
        <v>5</v>
      </c>
      <c r="E16" s="100">
        <f ca="1">IF(U16&gt;(Калькулятор_2!$B$7+2),"Скрыть",IF(U16=Калькулятор_2!$B$7+2,SUM(E15),Калькулятор_2!I14))</f>
        <v>22.5</v>
      </c>
      <c r="F16" s="100">
        <f ca="1">IF(U16&gt;(Калькулятор_2!$B$7+2),"Скрыть",IF(U16=Калькулятор_2!$B$7+2,SUM(F15),Калькулятор_2!G14))</f>
        <v>0</v>
      </c>
      <c r="G16" s="100">
        <f ca="1">IF(U16&gt;(Калькулятор_2!$B$7+2),"Скрыть",IF(U16=Калькулятор_2!$B$7+2,SUM($G$6:G15),Калькулятор_2!H14))</f>
        <v>22.5</v>
      </c>
      <c r="H16" s="101">
        <f>IF(U16&gt;(Калькулятор_2!$B$7+2),"Скрыть",IF(U16=Калькулятор_2!$B$7+2,0,IF(U16&lt;=Калькулятор_2!$B$7,0,0)))</f>
        <v>0</v>
      </c>
      <c r="I16" s="101">
        <f>IF(U16&gt;(Калькулятор_2!$B$7+2),"Скрыть",IF(U16=Калькулятор_2!$B$7+2,0,IF(U16&lt;=Калькулятор_2!$B$7,0,0)))</f>
        <v>0</v>
      </c>
      <c r="J16" s="102">
        <f>IF(U16&gt;(Калькулятор_2!$B$7+2),"Скрыть",IF(U16=Калькулятор_2!$B$7+2,0,IF(U16&lt;=Калькулятор_2!$B$7,0,0)))</f>
        <v>0</v>
      </c>
      <c r="K16" s="100">
        <f>IF(U16&gt;(Калькулятор_2!$B$7+2),"Скрыть",IF(U16=Калькулятор_2!$B$7+2,SUM($K$6:K15),IF(U16&lt;=Калькулятор_2!$B$7,0,0)))</f>
        <v>0</v>
      </c>
      <c r="L16" s="103">
        <f>IF(U16&gt;(Калькулятор_2!$B$7+2),"Скрыть",IF(U16=Калькулятор_2!$B$7+2,0,IF(U16&lt;=Калькулятор_2!$B$7,0,0)))</f>
        <v>0</v>
      </c>
      <c r="M16" s="101">
        <f>IF(U16&gt;(Калькулятор_2!$B$7+2),"Скрыть",IF(U16=Калькулятор_2!$B$7+2,0,IF(U16&lt;=Калькулятор_2!$B$7,0,0)))</f>
        <v>0</v>
      </c>
      <c r="N16" s="101">
        <f>IF(U16&gt;(Калькулятор_2!$B$7+2),"Скрыть",IF(U16=Калькулятор_2!$B$7+2,0,IF(U16&lt;=Калькулятор_2!$B$7,0,0)))</f>
        <v>0</v>
      </c>
      <c r="O16" s="101">
        <f>IF(U16&gt;(Калькулятор_2!$B$7+2),"Скрыть",IF(U16=Калькулятор_2!$B$7+2,0,IF(U16&lt;=Калькулятор_2!$B$7,0,0)))</f>
        <v>0</v>
      </c>
      <c r="P16" s="101">
        <f>IF(U16&gt;(Калькулятор_2!$B$7+2),"Скрыть",IF(U16=Калькулятор_2!$B$7+2,0,IF(U16&lt;=Калькулятор_2!$B$7,0,0)))</f>
        <v>0</v>
      </c>
      <c r="Q16" s="101">
        <f>IF(U16&gt;(Калькулятор_2!$B$7+2),"Скрыть",IF(U16=Калькулятор_2!$B$7+2,0,IF(U16&lt;=Калькулятор_2!$B$7,0,0)))</f>
        <v>0</v>
      </c>
      <c r="R16" s="101">
        <f>IF(U16&gt;(Калькулятор_2!$B$7+2),"Скрыть",IF(U16=Калькулятор_2!$B$7+2,0,IF(U16&lt;=Калькулятор_2!$B$7,0,0)))</f>
        <v>0</v>
      </c>
      <c r="S16" s="104" t="str">
        <f>IF(U16&gt;(Калькулятор_2!$B$7+2),"Скрыть",IF(U16=Калькулятор_2!$B$7+2,XIRR($E$6:E15,$C$6:C15,50),"Х"))</f>
        <v>Х</v>
      </c>
      <c r="T16" s="105" t="str">
        <f>IF(U16&gt;(Калькулятор_2!$B$7+2),"Скрыть",IF(U16=Калькулятор_2!$B$7+2,G16+F16+K16,"Х"))</f>
        <v>Х</v>
      </c>
      <c r="U16" s="95">
        <v>11</v>
      </c>
      <c r="V16" s="96">
        <f ca="1">Калькулятор_2!E14</f>
        <v>-600</v>
      </c>
    </row>
    <row r="17" spans="2:23" ht="15.6" x14ac:dyDescent="0.3">
      <c r="B17" s="97">
        <f ca="1">IF(U17&gt;(Калькулятор_2!$B$7+2),"Скрыть",IF(U17=Калькулятор_2!$B$7+2,"Усього",Калькулятор_2!C15))</f>
        <v>11</v>
      </c>
      <c r="C17" s="98">
        <f ca="1">IF(U17&gt;(Калькулятор_2!$B$7+2),"Скрыть",IF(U17=Калькулятор_2!$B$7+2,"Х",Калькулятор_2!D15))</f>
        <v>45900</v>
      </c>
      <c r="D17" s="99">
        <f ca="1">IF(U17&gt;(Калькулятор_2!$B$7+2),"Скрыть",IF(U17=Калькулятор_2!$B$7+2,"Усього",IFERROR(C17-C16,"")))</f>
        <v>5</v>
      </c>
      <c r="E17" s="100">
        <f ca="1">IF(U17&gt;(Калькулятор_2!$B$7+2),"Скрыть",IF(U17=Калькулятор_2!$B$7+2,SUM(E16),Калькулятор_2!I15))</f>
        <v>22.5</v>
      </c>
      <c r="F17" s="100">
        <f ca="1">IF(U17&gt;(Калькулятор_2!$B$7+2),"Скрыть",IF(U17=Калькулятор_2!$B$7+2,SUM(F16),Калькулятор_2!G15))</f>
        <v>0</v>
      </c>
      <c r="G17" s="100">
        <f ca="1">IF(U17&gt;(Калькулятор_2!$B$7+2),"Скрыть",IF(U17=Калькулятор_2!$B$7+2,SUM($G$6:G16),Калькулятор_2!H15))</f>
        <v>22.5</v>
      </c>
      <c r="H17" s="101">
        <f>IF(U17&gt;(Калькулятор_2!$B$7+2),"Скрыть",IF(U17=Калькулятор_2!$B$7+2,0,IF(U17&lt;=Калькулятор_2!$B$7,0,0)))</f>
        <v>0</v>
      </c>
      <c r="I17" s="101">
        <f>IF(U17&gt;(Калькулятор_2!$B$7+2),"Скрыть",IF(U17=Калькулятор_2!$B$7+2,0,IF(U17&lt;=Калькулятор_2!$B$7,0,0)))</f>
        <v>0</v>
      </c>
      <c r="J17" s="102">
        <f>IF(U17&gt;(Калькулятор_2!$B$7+2),"Скрыть",IF(U17=Калькулятор_2!$B$7+2,0,IF(U17&lt;=Калькулятор_2!$B$7,0,0)))</f>
        <v>0</v>
      </c>
      <c r="K17" s="100">
        <f>IF(U17&gt;(Калькулятор_2!$B$7+2),"Скрыть",IF(U17=Калькулятор_2!$B$7+2,SUM($K$6:K16),IF(U17&lt;=Калькулятор_2!$B$7,0,0)))</f>
        <v>0</v>
      </c>
      <c r="L17" s="103">
        <f>IF(U17&gt;(Калькулятор_2!$B$7+2),"Скрыть",IF(U17=Калькулятор_2!$B$7+2,0,IF(U17&lt;=Калькулятор_2!$B$7,0,0)))</f>
        <v>0</v>
      </c>
      <c r="M17" s="101">
        <f>IF(U17&gt;(Калькулятор_2!$B$7+2),"Скрыть",IF(U17=Калькулятор_2!$B$7+2,0,IF(U17&lt;=Калькулятор_2!$B$7,0,0)))</f>
        <v>0</v>
      </c>
      <c r="N17" s="101">
        <f>IF(U17&gt;(Калькулятор_2!$B$7+2),"Скрыть",IF(U17=Калькулятор_2!$B$7+2,0,IF(U17&lt;=Калькулятор_2!$B$7,0,0)))</f>
        <v>0</v>
      </c>
      <c r="O17" s="101">
        <f>IF(U17&gt;(Калькулятор_2!$B$7+2),"Скрыть",IF(U17=Калькулятор_2!$B$7+2,0,IF(U17&lt;=Калькулятор_2!$B$7,0,0)))</f>
        <v>0</v>
      </c>
      <c r="P17" s="101">
        <f>IF(U17&gt;(Калькулятор_2!$B$7+2),"Скрыть",IF(U17=Калькулятор_2!$B$7+2,0,IF(U17&lt;=Калькулятор_2!$B$7,0,0)))</f>
        <v>0</v>
      </c>
      <c r="Q17" s="101">
        <f>IF(U17&gt;(Калькулятор_2!$B$7+2),"Скрыть",IF(U17=Калькулятор_2!$B$7+2,0,IF(U17&lt;=Калькулятор_2!$B$7,0,0)))</f>
        <v>0</v>
      </c>
      <c r="R17" s="101">
        <f>IF(U17&gt;(Калькулятор_2!$B$7+2),"Скрыть",IF(U17=Калькулятор_2!$B$7+2,0,IF(U17&lt;=Калькулятор_2!$B$7,0,0)))</f>
        <v>0</v>
      </c>
      <c r="S17" s="104" t="str">
        <f>IF(U17&gt;(Калькулятор_2!$B$7+2),"Скрыть",IF(U17=Калькулятор_2!$B$7+2,XIRR($E$6:E16,$C$6:C16,50),"Х"))</f>
        <v>Х</v>
      </c>
      <c r="T17" s="105" t="str">
        <f>IF(U17&gt;(Калькулятор_2!$B$7+2),"Скрыть",IF(U17=Калькулятор_2!$B$7+2,G17+F17+K17,"Х"))</f>
        <v>Х</v>
      </c>
      <c r="U17" s="95">
        <v>12</v>
      </c>
      <c r="V17" s="96">
        <f ca="1">Калькулятор_2!E15</f>
        <v>-600</v>
      </c>
    </row>
    <row r="18" spans="2:23" ht="15.6" x14ac:dyDescent="0.3">
      <c r="B18" s="97">
        <f ca="1">IF(U18&gt;(Калькулятор_2!$B$7+2),"Скрыть",IF(U18=Калькулятор_2!$B$7+2,"Усього",Калькулятор_2!C16))</f>
        <v>12</v>
      </c>
      <c r="C18" s="98">
        <f ca="1">IF(U18&gt;(Калькулятор_2!$B$7+2),"Скрыть",IF(U18=Калькулятор_2!$B$7+2,"Х",Калькулятор_2!D16))</f>
        <v>45905</v>
      </c>
      <c r="D18" s="99">
        <f ca="1">IF(U18&gt;(Калькулятор_2!$B$7+2),"Скрыть",IF(U18=Калькулятор_2!$B$7+2,"Усього",IFERROR(C18-C17,"")))</f>
        <v>5</v>
      </c>
      <c r="E18" s="100">
        <f ca="1">IF(U18&gt;(Калькулятор_2!$B$7+2),"Скрыть",IF(U18=Калькулятор_2!$B$7+2,SUM(E17),Калькулятор_2!I16))</f>
        <v>22.5</v>
      </c>
      <c r="F18" s="100">
        <f ca="1">IF(U18&gt;(Калькулятор_2!$B$7+2),"Скрыть",IF(U18=Калькулятор_2!$B$7+2,SUM(F17),Калькулятор_2!G16))</f>
        <v>0</v>
      </c>
      <c r="G18" s="100">
        <f ca="1">IF(U18&gt;(Калькулятор_2!$B$7+2),"Скрыть",IF(U18=Калькулятор_2!$B$7+2,SUM($G$6:G17),Калькулятор_2!H16))</f>
        <v>22.5</v>
      </c>
      <c r="H18" s="101">
        <f>IF(U18&gt;(Калькулятор_2!$B$7+2),"Скрыть",IF(U18=Калькулятор_2!$B$7+2,0,IF(U18&lt;=Калькулятор_2!$B$7,0,0)))</f>
        <v>0</v>
      </c>
      <c r="I18" s="101">
        <f>IF(U18&gt;(Калькулятор_2!$B$7+2),"Скрыть",IF(U18=Калькулятор_2!$B$7+2,0,IF(U18&lt;=Калькулятор_2!$B$7,0,0)))</f>
        <v>0</v>
      </c>
      <c r="J18" s="102">
        <f>IF(U18&gt;(Калькулятор_2!$B$7+2),"Скрыть",IF(U18=Калькулятор_2!$B$7+2,0,IF(U18&lt;=Калькулятор_2!$B$7,0,0)))</f>
        <v>0</v>
      </c>
      <c r="K18" s="100">
        <f>IF(U18&gt;(Калькулятор_2!$B$7+2),"Скрыть",IF(U18=Калькулятор_2!$B$7+2,SUM($K$6:K17),IF(U18&lt;=Калькулятор_2!$B$7,0,0)))</f>
        <v>0</v>
      </c>
      <c r="L18" s="103">
        <f>IF(U18&gt;(Калькулятор_2!$B$7+2),"Скрыть",IF(U18=Калькулятор_2!$B$7+2,0,IF(U18&lt;=Калькулятор_2!$B$7,0,0)))</f>
        <v>0</v>
      </c>
      <c r="M18" s="101">
        <f>IF(U18&gt;(Калькулятор_2!$B$7+2),"Скрыть",IF(U18=Калькулятор_2!$B$7+2,0,IF(U18&lt;=Калькулятор_2!$B$7,0,0)))</f>
        <v>0</v>
      </c>
      <c r="N18" s="101">
        <f>IF(U18&gt;(Калькулятор_2!$B$7+2),"Скрыть",IF(U18=Калькулятор_2!$B$7+2,0,IF(U18&lt;=Калькулятор_2!$B$7,0,0)))</f>
        <v>0</v>
      </c>
      <c r="O18" s="101">
        <f>IF(U18&gt;(Калькулятор_2!$B$7+2),"Скрыть",IF(U18=Калькулятор_2!$B$7+2,0,IF(U18&lt;=Калькулятор_2!$B$7,0,0)))</f>
        <v>0</v>
      </c>
      <c r="P18" s="101">
        <f>IF(U18&gt;(Калькулятор_2!$B$7+2),"Скрыть",IF(U18=Калькулятор_2!$B$7+2,0,IF(U18&lt;=Калькулятор_2!$B$7,0,0)))</f>
        <v>0</v>
      </c>
      <c r="Q18" s="101">
        <f>IF(U18&gt;(Калькулятор_2!$B$7+2),"Скрыть",IF(U18=Калькулятор_2!$B$7+2,0,IF(U18&lt;=Калькулятор_2!$B$7,0,0)))</f>
        <v>0</v>
      </c>
      <c r="R18" s="101">
        <f>IF(U18&gt;(Калькулятор_2!$B$7+2),"Скрыть",IF(U18=Калькулятор_2!$B$7+2,0,IF(U18&lt;=Калькулятор_2!$B$7,0,0)))</f>
        <v>0</v>
      </c>
      <c r="S18" s="104" t="str">
        <f>IF(U18&gt;(Калькулятор_2!$B$7+2),"Скрыть",IF(U18=Калькулятор_2!$B$7+2,XIRR($E$6:E17,$C$6:C17,50),"Х"))</f>
        <v>Х</v>
      </c>
      <c r="T18" s="105" t="str">
        <f>IF(U18&gt;(Калькулятор_2!$B$7+2),"Скрыть",IF(U18=Калькулятор_2!$B$7+2,G18+F18+K18,"Х"))</f>
        <v>Х</v>
      </c>
      <c r="U18" s="95">
        <v>13</v>
      </c>
      <c r="V18" s="96">
        <f ca="1">Калькулятор_2!E16</f>
        <v>-600</v>
      </c>
    </row>
    <row r="19" spans="2:23" ht="15.6" x14ac:dyDescent="0.3">
      <c r="B19" s="97">
        <f ca="1">IF(U19&gt;(Калькулятор_2!$B$7+2),"Скрыть",IF(U19=Калькулятор_2!$B$7+2,"Усього",Калькулятор_2!C17))</f>
        <v>13</v>
      </c>
      <c r="C19" s="98">
        <f ca="1">IF(U19&gt;(Калькулятор_2!$B$7+2),"Скрыть",IF(U19=Калькулятор_2!$B$7+2,"Х",Калькулятор_2!D17))</f>
        <v>45910</v>
      </c>
      <c r="D19" s="99">
        <f ca="1">IF(U19&gt;(Калькулятор_2!$B$7+2),"Скрыть",IF(U19=Калькулятор_2!$B$7+2,"Усього",IFERROR(C19-C18,"")))</f>
        <v>5</v>
      </c>
      <c r="E19" s="100">
        <f ca="1">IF(U19&gt;(Калькулятор_2!$B$7+2),"Скрыть",IF(U19=Калькулятор_2!$B$7+2,SUM(E18),Калькулятор_2!I17))</f>
        <v>22.5</v>
      </c>
      <c r="F19" s="100">
        <f ca="1">IF(U19&gt;(Калькулятор_2!$B$7+2),"Скрыть",IF(U19=Калькулятор_2!$B$7+2,SUM(F18),Калькулятор_2!G17))</f>
        <v>0</v>
      </c>
      <c r="G19" s="100">
        <f ca="1">IF(U19&gt;(Калькулятор_2!$B$7+2),"Скрыть",IF(U19=Калькулятор_2!$B$7+2,SUM($G$6:G18),Калькулятор_2!H17))</f>
        <v>22.5</v>
      </c>
      <c r="H19" s="101">
        <f>IF(U19&gt;(Калькулятор_2!$B$7+2),"Скрыть",IF(U19=Калькулятор_2!$B$7+2,0,IF(U19&lt;=Калькулятор_2!$B$7,0,0)))</f>
        <v>0</v>
      </c>
      <c r="I19" s="101">
        <f>IF(U19&gt;(Калькулятор_2!$B$7+2),"Скрыть",IF(U19=Калькулятор_2!$B$7+2,0,IF(U19&lt;=Калькулятор_2!$B$7,0,0)))</f>
        <v>0</v>
      </c>
      <c r="J19" s="102">
        <f>IF(U19&gt;(Калькулятор_2!$B$7+2),"Скрыть",IF(U19=Калькулятор_2!$B$7+2,0,IF(U19&lt;=Калькулятор_2!$B$7,0,0)))</f>
        <v>0</v>
      </c>
      <c r="K19" s="100">
        <f>IF(U19&gt;(Калькулятор_2!$B$7+2),"Скрыть",IF(U19=Калькулятор_2!$B$7+2,SUM($K$6:K18),IF(U19&lt;=Калькулятор_2!$B$7,0,0)))</f>
        <v>0</v>
      </c>
      <c r="L19" s="103">
        <f>IF(U19&gt;(Калькулятор_2!$B$7+2),"Скрыть",IF(U19=Калькулятор_2!$B$7+2,0,IF(U19&lt;=Калькулятор_2!$B$7,0,0)))</f>
        <v>0</v>
      </c>
      <c r="M19" s="101">
        <f>IF(U19&gt;(Калькулятор_2!$B$7+2),"Скрыть",IF(U19=Калькулятор_2!$B$7+2,0,IF(U19&lt;=Калькулятор_2!$B$7,0,0)))</f>
        <v>0</v>
      </c>
      <c r="N19" s="101">
        <f>IF(U19&gt;(Калькулятор_2!$B$7+2),"Скрыть",IF(U19=Калькулятор_2!$B$7+2,0,IF(U19&lt;=Калькулятор_2!$B$7,0,0)))</f>
        <v>0</v>
      </c>
      <c r="O19" s="101">
        <f>IF(U19&gt;(Калькулятор_2!$B$7+2),"Скрыть",IF(U19=Калькулятор_2!$B$7+2,0,IF(U19&lt;=Калькулятор_2!$B$7,0,0)))</f>
        <v>0</v>
      </c>
      <c r="P19" s="101">
        <f>IF(U19&gt;(Калькулятор_2!$B$7+2),"Скрыть",IF(U19=Калькулятор_2!$B$7+2,0,IF(U19&lt;=Калькулятор_2!$B$7,0,0)))</f>
        <v>0</v>
      </c>
      <c r="Q19" s="101">
        <f>IF(U19&gt;(Калькулятор_2!$B$7+2),"Скрыть",IF(U19=Калькулятор_2!$B$7+2,0,IF(U19&lt;=Калькулятор_2!$B$7,0,0)))</f>
        <v>0</v>
      </c>
      <c r="R19" s="101">
        <f>IF(U19&gt;(Калькулятор_2!$B$7+2),"Скрыть",IF(U19=Калькулятор_2!$B$7+2,0,IF(U19&lt;=Калькулятор_2!$B$7,0,0)))</f>
        <v>0</v>
      </c>
      <c r="S19" s="104" t="str">
        <f>IF(U19&gt;(Калькулятор_2!$B$7+2),"Скрыть",IF(U19=Калькулятор_2!$B$7+2,XIRR($E$6:E18,$C$6:C18,50),"Х"))</f>
        <v>Х</v>
      </c>
      <c r="T19" s="105" t="str">
        <f>IF(U19&gt;(Калькулятор_2!$B$7+2),"Скрыть",IF(U19=Калькулятор_2!$B$7+2,G19+F19+K19,"Х"))</f>
        <v>Х</v>
      </c>
      <c r="U19" s="95">
        <v>14</v>
      </c>
      <c r="V19" s="96">
        <f ca="1">Калькулятор_2!E17</f>
        <v>-600</v>
      </c>
    </row>
    <row r="20" spans="2:23" ht="15.6" x14ac:dyDescent="0.3">
      <c r="B20" s="97">
        <f ca="1">IF(U20&gt;(Калькулятор_2!$B$7+2),"Скрыть",IF(U20=Калькулятор_2!$B$7+2,"Усього",Калькулятор_2!C18))</f>
        <v>14</v>
      </c>
      <c r="C20" s="98">
        <f ca="1">IF(U20&gt;(Калькулятор_2!$B$7+2),"Скрыть",IF(U20=Калькулятор_2!$B$7+2,"Х",Калькулятор_2!D18))</f>
        <v>45915</v>
      </c>
      <c r="D20" s="99">
        <f ca="1">IF(U20&gt;(Калькулятор_2!$B$7+2),"Скрыть",IF(U20=Калькулятор_2!$B$7+2,"Усього",IFERROR(C20-C19,"")))</f>
        <v>5</v>
      </c>
      <c r="E20" s="100">
        <f ca="1">IF(U20&gt;(Калькулятор_2!$B$7+2),"Скрыть",IF(U20=Калькулятор_2!$B$7+2,SUM(E19),Калькулятор_2!I18))</f>
        <v>22.5</v>
      </c>
      <c r="F20" s="100">
        <f ca="1">IF(U20&gt;(Калькулятор_2!$B$7+2),"Скрыть",IF(U20=Калькулятор_2!$B$7+2,SUM(F19),Калькулятор_2!G18))</f>
        <v>0</v>
      </c>
      <c r="G20" s="100">
        <f ca="1">IF(U20&gt;(Калькулятор_2!$B$7+2),"Скрыть",IF(U20=Калькулятор_2!$B$7+2,SUM($G$6:G19),Калькулятор_2!H18))</f>
        <v>22.5</v>
      </c>
      <c r="H20" s="101">
        <f>IF(U20&gt;(Калькулятор_2!$B$7+2),"Скрыть",IF(U20=Калькулятор_2!$B$7+2,0,IF(U20&lt;=Калькулятор_2!$B$7,0,0)))</f>
        <v>0</v>
      </c>
      <c r="I20" s="101">
        <f>IF(U20&gt;(Калькулятор_2!$B$7+2),"Скрыть",IF(U20=Калькулятор_2!$B$7+2,0,IF(U20&lt;=Калькулятор_2!$B$7,0,0)))</f>
        <v>0</v>
      </c>
      <c r="J20" s="102">
        <f>IF(U20&gt;(Калькулятор_2!$B$7+2),"Скрыть",IF(U20=Калькулятор_2!$B$7+2,0,IF(U20&lt;=Калькулятор_2!$B$7,0,0)))</f>
        <v>0</v>
      </c>
      <c r="K20" s="100">
        <f>IF(U20&gt;(Калькулятор_2!$B$7+2),"Скрыть",IF(U20=Калькулятор_2!$B$7+2,SUM($K$6:K19),IF(U20&lt;=Калькулятор_2!$B$7,0,0)))</f>
        <v>0</v>
      </c>
      <c r="L20" s="103">
        <f>IF(U20&gt;(Калькулятор_2!$B$7+2),"Скрыть",IF(U20=Калькулятор_2!$B$7+2,0,IF(U20&lt;=Калькулятор_2!$B$7,0,0)))</f>
        <v>0</v>
      </c>
      <c r="M20" s="101">
        <f>IF(U20&gt;(Калькулятор_2!$B$7+2),"Скрыть",IF(U20=Калькулятор_2!$B$7+2,0,IF(U20&lt;=Калькулятор_2!$B$7,0,0)))</f>
        <v>0</v>
      </c>
      <c r="N20" s="101">
        <f>IF(U20&gt;(Калькулятор_2!$B$7+2),"Скрыть",IF(U20=Калькулятор_2!$B$7+2,0,IF(U20&lt;=Калькулятор_2!$B$7,0,0)))</f>
        <v>0</v>
      </c>
      <c r="O20" s="101">
        <f>IF(U20&gt;(Калькулятор_2!$B$7+2),"Скрыть",IF(U20=Калькулятор_2!$B$7+2,0,IF(U20&lt;=Калькулятор_2!$B$7,0,0)))</f>
        <v>0</v>
      </c>
      <c r="P20" s="101">
        <f>IF(U20&gt;(Калькулятор_2!$B$7+2),"Скрыть",IF(U20=Калькулятор_2!$B$7+2,0,IF(U20&lt;=Калькулятор_2!$B$7,0,0)))</f>
        <v>0</v>
      </c>
      <c r="Q20" s="101">
        <f>IF(U20&gt;(Калькулятор_2!$B$7+2),"Скрыть",IF(U20=Калькулятор_2!$B$7+2,0,IF(U20&lt;=Калькулятор_2!$B$7,0,0)))</f>
        <v>0</v>
      </c>
      <c r="R20" s="101">
        <f>IF(U20&gt;(Калькулятор_2!$B$7+2),"Скрыть",IF(U20=Калькулятор_2!$B$7+2,0,IF(U20&lt;=Калькулятор_2!$B$7,0,0)))</f>
        <v>0</v>
      </c>
      <c r="S20" s="104" t="str">
        <f>IF(U20&gt;(Калькулятор_2!$B$7+2),"Скрыть",IF(U20=Калькулятор_2!$B$7+2,XIRR($E$6:E19,$C$6:C19,50),"Х"))</f>
        <v>Х</v>
      </c>
      <c r="T20" s="105" t="str">
        <f>IF(U20&gt;(Калькулятор_2!$B$7+2),"Скрыть",IF(U20=Калькулятор_2!$B$7+2,G20+F20+K20,"Х"))</f>
        <v>Х</v>
      </c>
      <c r="U20" s="95">
        <v>15</v>
      </c>
      <c r="V20" s="96">
        <f ca="1">Калькулятор_2!E18</f>
        <v>-600</v>
      </c>
    </row>
    <row r="21" spans="2:23" ht="15.6" x14ac:dyDescent="0.3">
      <c r="B21" s="97">
        <f ca="1">IF(U21&gt;(Калькулятор_2!$B$7+2),"Скрыть",IF(U21=Калькулятор_2!$B$7+2,"Усього",Калькулятор_2!C19))</f>
        <v>15</v>
      </c>
      <c r="C21" s="98">
        <f ca="1">IF(U21&gt;(Калькулятор_2!$B$7+2),"Скрыть",IF(U21=Калькулятор_2!$B$7+2,"Х",Калькулятор_2!D19))</f>
        <v>45920</v>
      </c>
      <c r="D21" s="99">
        <f ca="1">IF(U21&gt;(Калькулятор_2!$B$7+2),"Скрыть",IF(U21=Калькулятор_2!$B$7+2,"Усього",IFERROR(C21-C20,"")))</f>
        <v>5</v>
      </c>
      <c r="E21" s="100">
        <f ca="1">IF(U21&gt;(Калькулятор_2!$B$7+2),"Скрыть",IF(U21=Калькулятор_2!$B$7+2,SUM(E20),Калькулятор_2!I19))</f>
        <v>22.5</v>
      </c>
      <c r="F21" s="100">
        <f ca="1">IF(U21&gt;(Калькулятор_2!$B$7+2),"Скрыть",IF(U21=Калькулятор_2!$B$7+2,SUM(F20),Калькулятор_2!G19))</f>
        <v>0</v>
      </c>
      <c r="G21" s="100">
        <f ca="1">IF(U21&gt;(Калькулятор_2!$B$7+2),"Скрыть",IF(U21=Калькулятор_2!$B$7+2,SUM($G$6:G20),Калькулятор_2!H19))</f>
        <v>22.5</v>
      </c>
      <c r="H21" s="101">
        <f>IF(U21&gt;(Калькулятор_2!$B$7+2),"Скрыть",IF(U21=Калькулятор_2!$B$7+2,0,IF(U21&lt;=Калькулятор_2!$B$7,0,0)))</f>
        <v>0</v>
      </c>
      <c r="I21" s="101">
        <f>IF(U21&gt;(Калькулятор_2!$B$7+2),"Скрыть",IF(U21=Калькулятор_2!$B$7+2,0,IF(U21&lt;=Калькулятор_2!$B$7,0,0)))</f>
        <v>0</v>
      </c>
      <c r="J21" s="102">
        <f>IF(U21&gt;(Калькулятор_2!$B$7+2),"Скрыть",IF(U21=Калькулятор_2!$B$7+2,0,IF(U21&lt;=Калькулятор_2!$B$7,0,0)))</f>
        <v>0</v>
      </c>
      <c r="K21" s="100">
        <f>IF(U21&gt;(Калькулятор_2!$B$7+2),"Скрыть",IF(U21=Калькулятор_2!$B$7+2,SUM($K$6:K20),IF(U21&lt;=Калькулятор_2!$B$7,0,0)))</f>
        <v>0</v>
      </c>
      <c r="L21" s="103">
        <f>IF(U21&gt;(Калькулятор_2!$B$7+2),"Скрыть",IF(U21=Калькулятор_2!$B$7+2,0,IF(U21&lt;=Калькулятор_2!$B$7,0,0)))</f>
        <v>0</v>
      </c>
      <c r="M21" s="101">
        <f>IF(U21&gt;(Калькулятор_2!$B$7+2),"Скрыть",IF(U21=Калькулятор_2!$B$7+2,0,IF(U21&lt;=Калькулятор_2!$B$7,0,0)))</f>
        <v>0</v>
      </c>
      <c r="N21" s="101">
        <f>IF(U21&gt;(Калькулятор_2!$B$7+2),"Скрыть",IF(U21=Калькулятор_2!$B$7+2,0,IF(U21&lt;=Калькулятор_2!$B$7,0,0)))</f>
        <v>0</v>
      </c>
      <c r="O21" s="101">
        <f>IF(U21&gt;(Калькулятор_2!$B$7+2),"Скрыть",IF(U21=Калькулятор_2!$B$7+2,0,IF(U21&lt;=Калькулятор_2!$B$7,0,0)))</f>
        <v>0</v>
      </c>
      <c r="P21" s="101">
        <f>IF(U21&gt;(Калькулятор_2!$B$7+2),"Скрыть",IF(U21=Калькулятор_2!$B$7+2,0,IF(U21&lt;=Калькулятор_2!$B$7,0,0)))</f>
        <v>0</v>
      </c>
      <c r="Q21" s="101">
        <f>IF(U21&gt;(Калькулятор_2!$B$7+2),"Скрыть",IF(U21=Калькулятор_2!$B$7+2,0,IF(U21&lt;=Калькулятор_2!$B$7,0,0)))</f>
        <v>0</v>
      </c>
      <c r="R21" s="101">
        <f>IF(U21&gt;(Калькулятор_2!$B$7+2),"Скрыть",IF(U21=Калькулятор_2!$B$7+2,0,IF(U21&lt;=Калькулятор_2!$B$7,0,0)))</f>
        <v>0</v>
      </c>
      <c r="S21" s="104" t="str">
        <f>IF(U21&gt;(Калькулятор_2!$B$7+2),"Скрыть",IF(U21=Калькулятор_2!$B$7+2,XIRR($E$6:E20,$C$6:C20,50),"Х"))</f>
        <v>Х</v>
      </c>
      <c r="T21" s="105" t="str">
        <f>IF(U21&gt;(Калькулятор_2!$B$7+2),"Скрыть",IF(U21=Калькулятор_2!$B$7+2,G21+F21+K21,"Х"))</f>
        <v>Х</v>
      </c>
      <c r="U21" s="95">
        <v>16</v>
      </c>
      <c r="V21" s="96">
        <f ca="1">Калькулятор_2!E19</f>
        <v>-600</v>
      </c>
    </row>
    <row r="22" spans="2:23" ht="15.6" x14ac:dyDescent="0.3">
      <c r="B22" s="97">
        <f ca="1">IF(U22&gt;(Калькулятор_2!$B$7+2),"Скрыть",IF(U22=Калькулятор_2!$B$7+2,"Усього",Калькулятор_2!C20))</f>
        <v>16</v>
      </c>
      <c r="C22" s="98">
        <f ca="1">IF(U22&gt;(Калькулятор_2!$B$7+2),"Скрыть",IF(U22=Калькулятор_2!$B$7+2,"Х",Калькулятор_2!D20))</f>
        <v>45925</v>
      </c>
      <c r="D22" s="99">
        <f ca="1">IF(U22&gt;(Калькулятор_2!$B$7+2),"Скрыть",IF(U22=Калькулятор_2!$B$7+2,"Усього",IFERROR(C22-C21,"")))</f>
        <v>5</v>
      </c>
      <c r="E22" s="100">
        <f ca="1">IF(U22&gt;(Калькулятор_2!$B$7+2),"Скрыть",IF(U22=Калькулятор_2!$B$7+2,SUM(E21),Калькулятор_2!I20))</f>
        <v>22.5</v>
      </c>
      <c r="F22" s="100">
        <f ca="1">IF(U22&gt;(Калькулятор_2!$B$7+2),"Скрыть",IF(U22=Калькулятор_2!$B$7+2,SUM(F21),Калькулятор_2!G20))</f>
        <v>0</v>
      </c>
      <c r="G22" s="100">
        <f ca="1">IF(U22&gt;(Калькулятор_2!$B$7+2),"Скрыть",IF(U22=Калькулятор_2!$B$7+2,SUM($G$6:G21),Калькулятор_2!H20))</f>
        <v>22.5</v>
      </c>
      <c r="H22" s="101">
        <f>IF(U22&gt;(Калькулятор_2!$B$7+2),"Скрыть",IF(U22=Калькулятор_2!$B$7+2,0,IF(U22&lt;=Калькулятор_2!$B$7,0,0)))</f>
        <v>0</v>
      </c>
      <c r="I22" s="101">
        <f>IF(U22&gt;(Калькулятор_2!$B$7+2),"Скрыть",IF(U22=Калькулятор_2!$B$7+2,0,IF(U22&lt;=Калькулятор_2!$B$7,0,0)))</f>
        <v>0</v>
      </c>
      <c r="J22" s="102">
        <f>IF(U22&gt;(Калькулятор_2!$B$7+2),"Скрыть",IF(U22=Калькулятор_2!$B$7+2,0,IF(U22&lt;=Калькулятор_2!$B$7,0,0)))</f>
        <v>0</v>
      </c>
      <c r="K22" s="100">
        <f>IF(U22&gt;(Калькулятор_2!$B$7+2),"Скрыть",IF(U22=Калькулятор_2!$B$7+2,SUM($K$6:K21),IF(U22&lt;=Калькулятор_2!$B$7,0,0)))</f>
        <v>0</v>
      </c>
      <c r="L22" s="103">
        <f>IF(U22&gt;(Калькулятор_2!$B$7+2),"Скрыть",IF(U22=Калькулятор_2!$B$7+2,0,IF(U22&lt;=Калькулятор_2!$B$7,0,0)))</f>
        <v>0</v>
      </c>
      <c r="M22" s="101">
        <f>IF(U22&gt;(Калькулятор_2!$B$7+2),"Скрыть",IF(U22=Калькулятор_2!$B$7+2,0,IF(U22&lt;=Калькулятор_2!$B$7,0,0)))</f>
        <v>0</v>
      </c>
      <c r="N22" s="101">
        <f>IF(U22&gt;(Калькулятор_2!$B$7+2),"Скрыть",IF(U22=Калькулятор_2!$B$7+2,0,IF(U22&lt;=Калькулятор_2!$B$7,0,0)))</f>
        <v>0</v>
      </c>
      <c r="O22" s="101">
        <f>IF(U22&gt;(Калькулятор_2!$B$7+2),"Скрыть",IF(U22=Калькулятор_2!$B$7+2,0,IF(U22&lt;=Калькулятор_2!$B$7,0,0)))</f>
        <v>0</v>
      </c>
      <c r="P22" s="101">
        <f>IF(U22&gt;(Калькулятор_2!$B$7+2),"Скрыть",IF(U22=Калькулятор_2!$B$7+2,0,IF(U22&lt;=Калькулятор_2!$B$7,0,0)))</f>
        <v>0</v>
      </c>
      <c r="Q22" s="101">
        <f>IF(U22&gt;(Калькулятор_2!$B$7+2),"Скрыть",IF(U22=Калькулятор_2!$B$7+2,0,IF(U22&lt;=Калькулятор_2!$B$7,0,0)))</f>
        <v>0</v>
      </c>
      <c r="R22" s="101">
        <f>IF(U22&gt;(Калькулятор_2!$B$7+2),"Скрыть",IF(U22=Калькулятор_2!$B$7+2,0,IF(U22&lt;=Калькулятор_2!$B$7,0,0)))</f>
        <v>0</v>
      </c>
      <c r="S22" s="104" t="str">
        <f>IF(U22&gt;(Калькулятор_2!$B$7+2),"Скрыть",IF(U22=Калькулятор_2!$B$7+2,XIRR($E$6:E21,$C$6:C21,50),"Х"))</f>
        <v>Х</v>
      </c>
      <c r="T22" s="105" t="str">
        <f>IF(U22&gt;(Калькулятор_2!$B$7+2),"Скрыть",IF(U22=Калькулятор_2!$B$7+2,G22+F22+K22,"Х"))</f>
        <v>Х</v>
      </c>
      <c r="U22" s="95">
        <v>17</v>
      </c>
      <c r="V22" s="96">
        <f ca="1">Калькулятор_2!E20</f>
        <v>-600</v>
      </c>
    </row>
    <row r="23" spans="2:23" ht="15.6" x14ac:dyDescent="0.3">
      <c r="B23" s="97">
        <f ca="1">IF(U23&gt;(Калькулятор_2!$B$7+2),"Скрыть",IF(U23=Калькулятор_2!$B$7+2,"Усього",Калькулятор_2!C21))</f>
        <v>17</v>
      </c>
      <c r="C23" s="98">
        <f ca="1">IF(U23&gt;(Калькулятор_2!$B$7+2),"Скрыть",IF(U23=Калькулятор_2!$B$7+2,"Х",Калькулятор_2!D21))</f>
        <v>45930</v>
      </c>
      <c r="D23" s="99">
        <f ca="1">IF(U23&gt;(Калькулятор_2!$B$7+2),"Скрыть",IF(U23=Калькулятор_2!$B$7+2,"Усього",IFERROR(C23-C22,"")))</f>
        <v>5</v>
      </c>
      <c r="E23" s="100">
        <f ca="1">IF(U23&gt;(Калькулятор_2!$B$7+2),"Скрыть",IF(U23=Калькулятор_2!$B$7+2,SUM(E22),Калькулятор_2!I21))</f>
        <v>22.5</v>
      </c>
      <c r="F23" s="100">
        <f ca="1">IF(U23&gt;(Калькулятор_2!$B$7+2),"Скрыть",IF(U23=Калькулятор_2!$B$7+2,SUM(F22),Калькулятор_2!G21))</f>
        <v>0</v>
      </c>
      <c r="G23" s="100">
        <f ca="1">IF(U23&gt;(Калькулятор_2!$B$7+2),"Скрыть",IF(U23=Калькулятор_2!$B$7+2,SUM($G$6:G22),Калькулятор_2!H21))</f>
        <v>22.5</v>
      </c>
      <c r="H23" s="101">
        <f>IF(U23&gt;(Калькулятор_2!$B$7+2),"Скрыть",IF(U23=Калькулятор_2!$B$7+2,0,IF(U23&lt;=Калькулятор_2!$B$7,0,0)))</f>
        <v>0</v>
      </c>
      <c r="I23" s="101">
        <f>IF(U23&gt;(Калькулятор_2!$B$7+2),"Скрыть",IF(U23=Калькулятор_2!$B$7+2,0,IF(U23&lt;=Калькулятор_2!$B$7,0,0)))</f>
        <v>0</v>
      </c>
      <c r="J23" s="102">
        <f>IF(U23&gt;(Калькулятор_2!$B$7+2),"Скрыть",IF(U23=Калькулятор_2!$B$7+2,0,IF(U23&lt;=Калькулятор_2!$B$7,0,0)))</f>
        <v>0</v>
      </c>
      <c r="K23" s="100">
        <f>IF(U23&gt;(Калькулятор_2!$B$7+2),"Скрыть",IF(U23=Калькулятор_2!$B$7+2,SUM($K$6:K22),IF(U23&lt;=Калькулятор_2!$B$7,0,0)))</f>
        <v>0</v>
      </c>
      <c r="L23" s="103">
        <f>IF(U23&gt;(Калькулятор_2!$B$7+2),"Скрыть",IF(U23=Калькулятор_2!$B$7+2,0,IF(U23&lt;=Калькулятор_2!$B$7,0,0)))</f>
        <v>0</v>
      </c>
      <c r="M23" s="101">
        <f>IF(U23&gt;(Калькулятор_2!$B$7+2),"Скрыть",IF(U23=Калькулятор_2!$B$7+2,0,IF(U23&lt;=Калькулятор_2!$B$7,0,0)))</f>
        <v>0</v>
      </c>
      <c r="N23" s="101">
        <f>IF(U23&gt;(Калькулятор_2!$B$7+2),"Скрыть",IF(U23=Калькулятор_2!$B$7+2,0,IF(U23&lt;=Калькулятор_2!$B$7,0,0)))</f>
        <v>0</v>
      </c>
      <c r="O23" s="101">
        <f>IF(U23&gt;(Калькулятор_2!$B$7+2),"Скрыть",IF(U23=Калькулятор_2!$B$7+2,0,IF(U23&lt;=Калькулятор_2!$B$7,0,0)))</f>
        <v>0</v>
      </c>
      <c r="P23" s="101">
        <f>IF(U23&gt;(Калькулятор_2!$B$7+2),"Скрыть",IF(U23=Калькулятор_2!$B$7+2,0,IF(U23&lt;=Калькулятор_2!$B$7,0,0)))</f>
        <v>0</v>
      </c>
      <c r="Q23" s="101">
        <f>IF(U23&gt;(Калькулятор_2!$B$7+2),"Скрыть",IF(U23=Калькулятор_2!$B$7+2,0,IF(U23&lt;=Калькулятор_2!$B$7,0,0)))</f>
        <v>0</v>
      </c>
      <c r="R23" s="101">
        <f>IF(U23&gt;(Калькулятор_2!$B$7+2),"Скрыть",IF(U23=Калькулятор_2!$B$7+2,0,IF(U23&lt;=Калькулятор_2!$B$7,0,0)))</f>
        <v>0</v>
      </c>
      <c r="S23" s="104" t="str">
        <f>IF(U23&gt;(Калькулятор_2!$B$7+2),"Скрыть",IF(U23=Калькулятор_2!$B$7+2,XIRR($E$6:E22,$C$6:C22,50),"Х"))</f>
        <v>Х</v>
      </c>
      <c r="T23" s="105" t="str">
        <f>IF(U23&gt;(Калькулятор_2!$B$7+2),"Скрыть",IF(U23=Калькулятор_2!$B$7+2,G23+F23+K23,"Х"))</f>
        <v>Х</v>
      </c>
      <c r="U23" s="95">
        <v>18</v>
      </c>
      <c r="V23" s="96">
        <f ca="1">Калькулятор_2!E21</f>
        <v>-600</v>
      </c>
    </row>
    <row r="24" spans="2:23" ht="15.6" x14ac:dyDescent="0.3">
      <c r="B24" s="97">
        <f ca="1">IF(U24&gt;(Калькулятор_2!$B$7+2),"Скрыть",IF(U24=Калькулятор_2!$B$7+2,"Усього",Калькулятор_2!C22))</f>
        <v>18</v>
      </c>
      <c r="C24" s="98">
        <f ca="1">IF(U24&gt;(Калькулятор_2!$B$7+2),"Скрыть",IF(U24=Калькулятор_2!$B$7+2,"Х",Калькулятор_2!D22))</f>
        <v>45935</v>
      </c>
      <c r="D24" s="99">
        <f ca="1">IF(U24&gt;(Калькулятор_2!$B$7+2),"Скрыть",IF(U24=Калькулятор_2!$B$7+2,"Усього",IFERROR(C24-C23,"")))</f>
        <v>5</v>
      </c>
      <c r="E24" s="100">
        <f ca="1">IF(U24&gt;(Калькулятор_2!$B$7+2),"Скрыть",IF(U24=Калькулятор_2!$B$7+2,SUM(E23),Калькулятор_2!I22))</f>
        <v>22.5</v>
      </c>
      <c r="F24" s="100">
        <f ca="1">IF(U24&gt;(Калькулятор_2!$B$7+2),"Скрыть",IF(U24=Калькулятор_2!$B$7+2,SUM(F23),Калькулятор_2!G22))</f>
        <v>0</v>
      </c>
      <c r="G24" s="100">
        <f ca="1">IF(U24&gt;(Калькулятор_2!$B$7+2),"Скрыть",IF(U24=Калькулятор_2!$B$7+2,SUM($G$6:G23),Калькулятор_2!H22))</f>
        <v>22.5</v>
      </c>
      <c r="H24" s="101">
        <f>IF(U24&gt;(Калькулятор_2!$B$7+2),"Скрыть",IF(U24=Калькулятор_2!$B$7+2,0,IF(U24&lt;=Калькулятор_2!$B$7,0,0)))</f>
        <v>0</v>
      </c>
      <c r="I24" s="101">
        <f>IF(U24&gt;(Калькулятор_2!$B$7+2),"Скрыть",IF(U24=Калькулятор_2!$B$7+2,0,IF(U24&lt;=Калькулятор_2!$B$7,0,0)))</f>
        <v>0</v>
      </c>
      <c r="J24" s="102">
        <f>IF(U24&gt;(Калькулятор_2!$B$7+2),"Скрыть",IF(U24=Калькулятор_2!$B$7+2,0,IF(U24&lt;=Калькулятор_2!$B$7,0,0)))</f>
        <v>0</v>
      </c>
      <c r="K24" s="100">
        <f>IF(U24&gt;(Калькулятор_2!$B$7+2),"Скрыть",IF(U24=Калькулятор_2!$B$7+2,SUM($K$6:K23),IF(U24&lt;=Калькулятор_2!$B$7,0,0)))</f>
        <v>0</v>
      </c>
      <c r="L24" s="103">
        <f>IF(U24&gt;(Калькулятор_2!$B$7+2),"Скрыть",IF(U24=Калькулятор_2!$B$7+2,0,IF(U24&lt;=Калькулятор_2!$B$7,0,0)))</f>
        <v>0</v>
      </c>
      <c r="M24" s="101">
        <f>IF(U24&gt;(Калькулятор_2!$B$7+2),"Скрыть",IF(U24=Калькулятор_2!$B$7+2,0,IF(U24&lt;=Калькулятор_2!$B$7,0,0)))</f>
        <v>0</v>
      </c>
      <c r="N24" s="101">
        <f>IF(U24&gt;(Калькулятор_2!$B$7+2),"Скрыть",IF(U24=Калькулятор_2!$B$7+2,0,IF(U24&lt;=Калькулятор_2!$B$7,0,0)))</f>
        <v>0</v>
      </c>
      <c r="O24" s="101">
        <f>IF(U24&gt;(Калькулятор_2!$B$7+2),"Скрыть",IF(U24=Калькулятор_2!$B$7+2,0,IF(U24&lt;=Калькулятор_2!$B$7,0,0)))</f>
        <v>0</v>
      </c>
      <c r="P24" s="101">
        <f>IF(U24&gt;(Калькулятор_2!$B$7+2),"Скрыть",IF(U24=Калькулятор_2!$B$7+2,0,IF(U24&lt;=Калькулятор_2!$B$7,0,0)))</f>
        <v>0</v>
      </c>
      <c r="Q24" s="101">
        <f>IF(U24&gt;(Калькулятор_2!$B$7+2),"Скрыть",IF(U24=Калькулятор_2!$B$7+2,0,IF(U24&lt;=Калькулятор_2!$B$7,0,0)))</f>
        <v>0</v>
      </c>
      <c r="R24" s="101">
        <f>IF(U24&gt;(Калькулятор_2!$B$7+2),"Скрыть",IF(U24=Калькулятор_2!$B$7+2,0,IF(U24&lt;=Калькулятор_2!$B$7,0,0)))</f>
        <v>0</v>
      </c>
      <c r="S24" s="104" t="str">
        <f>IF(U24&gt;(Калькулятор_2!$B$7+2),"Скрыть",IF(U24=Калькулятор_2!$B$7+2,XIRR($E$6:E23,$C$6:C23,50),"Х"))</f>
        <v>Х</v>
      </c>
      <c r="T24" s="105" t="str">
        <f>IF(U24&gt;(Калькулятор_2!$B$7+2),"Скрыть",IF(U24=Калькулятор_2!$B$7+2,G24+F24+K24,"Х"))</f>
        <v>Х</v>
      </c>
      <c r="U24" s="95">
        <v>19</v>
      </c>
      <c r="V24" s="96">
        <f ca="1">Калькулятор_2!E22</f>
        <v>-600</v>
      </c>
    </row>
    <row r="25" spans="2:23" ht="15.6" x14ac:dyDescent="0.3">
      <c r="B25" s="97">
        <f ca="1">IF(U25&gt;(Калькулятор_2!$B$7+2),"Скрыть",IF(U25=Калькулятор_2!$B$7+2,"Усього",Калькулятор_2!C23))</f>
        <v>19</v>
      </c>
      <c r="C25" s="98">
        <f ca="1">IF(U25&gt;(Калькулятор_2!$B$7+2),"Скрыть",IF(U25=Калькулятор_2!$B$7+2,"Х",Калькулятор_2!D23))</f>
        <v>45940</v>
      </c>
      <c r="D25" s="99">
        <f ca="1">IF(U25&gt;(Калькулятор_2!$B$7+2),"Скрыть",IF(U25=Калькулятор_2!$B$7+2,"Усього",IFERROR(C25-C24,"")))</f>
        <v>5</v>
      </c>
      <c r="E25" s="100">
        <f ca="1">IF(U25&gt;(Калькулятор_2!$B$7+2),"Скрыть",IF(U25=Калькулятор_2!$B$7+2,SUM(E24),Калькулятор_2!I23))</f>
        <v>22.5</v>
      </c>
      <c r="F25" s="100">
        <f ca="1">IF(U25&gt;(Калькулятор_2!$B$7+2),"Скрыть",IF(U25=Калькулятор_2!$B$7+2,SUM(F24),Калькулятор_2!G23))</f>
        <v>0</v>
      </c>
      <c r="G25" s="100">
        <f ca="1">IF(U25&gt;(Калькулятор_2!$B$7+2),"Скрыть",IF(U25=Калькулятор_2!$B$7+2,SUM($G$6:G24),Калькулятор_2!H23))</f>
        <v>22.5</v>
      </c>
      <c r="H25" s="101">
        <f>IF(U25&gt;(Калькулятор_2!$B$7+2),"Скрыть",IF(U25=Калькулятор_2!$B$7+2,0,IF(U25&lt;=Калькулятор_2!$B$7,0,0)))</f>
        <v>0</v>
      </c>
      <c r="I25" s="101">
        <f>IF(U25&gt;(Калькулятор_2!$B$7+2),"Скрыть",IF(U25=Калькулятор_2!$B$7+2,0,IF(U25&lt;=Калькулятор_2!$B$7,0,0)))</f>
        <v>0</v>
      </c>
      <c r="J25" s="102">
        <f>IF(U25&gt;(Калькулятор_2!$B$7+2),"Скрыть",IF(U25=Калькулятор_2!$B$7+2,0,IF(U25&lt;=Калькулятор_2!$B$7,0,0)))</f>
        <v>0</v>
      </c>
      <c r="K25" s="100">
        <f>IF(U25&gt;(Калькулятор_2!$B$7+2),"Скрыть",IF(U25=Калькулятор_2!$B$7+2,SUM($K$6:K24),IF(U25&lt;=Калькулятор_2!$B$7,0,0)))</f>
        <v>0</v>
      </c>
      <c r="L25" s="103">
        <f>IF(U25&gt;(Калькулятор_2!$B$7+2),"Скрыть",IF(U25=Калькулятор_2!$B$7+2,0,IF(U25&lt;=Калькулятор_2!$B$7,0,0)))</f>
        <v>0</v>
      </c>
      <c r="M25" s="101">
        <f>IF(U25&gt;(Калькулятор_2!$B$7+2),"Скрыть",IF(U25=Калькулятор_2!$B$7+2,0,IF(U25&lt;=Калькулятор_2!$B$7,0,0)))</f>
        <v>0</v>
      </c>
      <c r="N25" s="101">
        <f>IF(U25&gt;(Калькулятор_2!$B$7+2),"Скрыть",IF(U25=Калькулятор_2!$B$7+2,0,IF(U25&lt;=Калькулятор_2!$B$7,0,0)))</f>
        <v>0</v>
      </c>
      <c r="O25" s="101">
        <f>IF(U25&gt;(Калькулятор_2!$B$7+2),"Скрыть",IF(U25=Калькулятор_2!$B$7+2,0,IF(U25&lt;=Калькулятор_2!$B$7,0,0)))</f>
        <v>0</v>
      </c>
      <c r="P25" s="101">
        <f>IF(U25&gt;(Калькулятор_2!$B$7+2),"Скрыть",IF(U25=Калькулятор_2!$B$7+2,0,IF(U25&lt;=Калькулятор_2!$B$7,0,0)))</f>
        <v>0</v>
      </c>
      <c r="Q25" s="101">
        <f>IF(U25&gt;(Калькулятор_2!$B$7+2),"Скрыть",IF(U25=Калькулятор_2!$B$7+2,0,IF(U25&lt;=Калькулятор_2!$B$7,0,0)))</f>
        <v>0</v>
      </c>
      <c r="R25" s="101">
        <f>IF(U25&gt;(Калькулятор_2!$B$7+2),"Скрыть",IF(U25=Калькулятор_2!$B$7+2,0,IF(U25&lt;=Калькулятор_2!$B$7,0,0)))</f>
        <v>0</v>
      </c>
      <c r="S25" s="104" t="str">
        <f>IF(U25&gt;(Калькулятор_2!$B$7+2),"Скрыть",IF(U25=Калькулятор_2!$B$7+2,XIRR($E$6:E24,$C$6:C24,50),"Х"))</f>
        <v>Х</v>
      </c>
      <c r="T25" s="105" t="str">
        <f>IF(U25&gt;(Калькулятор_2!$B$7+2),"Скрыть",IF(U25=Калькулятор_2!$B$7+2,G25+F25+K25,"Х"))</f>
        <v>Х</v>
      </c>
      <c r="U25" s="95">
        <v>20</v>
      </c>
      <c r="V25" s="96">
        <f ca="1">Калькулятор_2!E23</f>
        <v>-600</v>
      </c>
    </row>
    <row r="26" spans="2:23" ht="15.6" x14ac:dyDescent="0.3">
      <c r="B26" s="97">
        <f ca="1">IF(U26&gt;(Калькулятор_2!$B$7+2),"Скрыть",IF(U26=Калькулятор_2!$B$7+2,"Усього",Калькулятор_2!C24))</f>
        <v>20</v>
      </c>
      <c r="C26" s="98">
        <f ca="1">IF(U26&gt;(Калькулятор_2!$B$7+2),"Скрыть",IF(U26=Калькулятор_2!$B$7+2,"Х",Калькулятор_2!D24))</f>
        <v>45945</v>
      </c>
      <c r="D26" s="99">
        <f ca="1">IF(U26&gt;(Калькулятор_2!$B$7+2),"Скрыть",IF(U26=Калькулятор_2!$B$7+2,"Усього",IFERROR(C26-C25,"")))</f>
        <v>5</v>
      </c>
      <c r="E26" s="100">
        <f ca="1">IF(U26&gt;(Калькулятор_2!$B$7+2),"Скрыть",IF(U26=Калькулятор_2!$B$7+2,SUM(E25),Калькулятор_2!I24))</f>
        <v>22.5</v>
      </c>
      <c r="F26" s="100">
        <f ca="1">IF(U26&gt;(Калькулятор_2!$B$7+2),"Скрыть",IF(U26=Калькулятор_2!$B$7+2,SUM(F25),Калькулятор_2!G24))</f>
        <v>0</v>
      </c>
      <c r="G26" s="100">
        <f ca="1">IF(U26&gt;(Калькулятор_2!$B$7+2),"Скрыть",IF(U26=Калькулятор_2!$B$7+2,SUM($G$6:G25),Калькулятор_2!H24))</f>
        <v>22.5</v>
      </c>
      <c r="H26" s="101">
        <f>IF(U26&gt;(Калькулятор_2!$B$7+2),"Скрыть",IF(U26=Калькулятор_2!$B$7+2,0,IF(U26&lt;=Калькулятор_2!$B$7,0,0)))</f>
        <v>0</v>
      </c>
      <c r="I26" s="101">
        <f>IF(U26&gt;(Калькулятор_2!$B$7+2),"Скрыть",IF(U26=Калькулятор_2!$B$7+2,0,IF(U26&lt;=Калькулятор_2!$B$7,0,0)))</f>
        <v>0</v>
      </c>
      <c r="J26" s="102">
        <f>IF(U26&gt;(Калькулятор_2!$B$7+2),"Скрыть",IF(U26=Калькулятор_2!$B$7+2,0,IF(U26&lt;=Калькулятор_2!$B$7,0,0)))</f>
        <v>0</v>
      </c>
      <c r="K26" s="100">
        <f>IF(U26&gt;(Калькулятор_2!$B$7+2),"Скрыть",IF(U26=Калькулятор_2!$B$7+2,SUM($K$6:K25),IF(U26&lt;=Калькулятор_2!$B$7,0,0)))</f>
        <v>0</v>
      </c>
      <c r="L26" s="103">
        <f>IF(U26&gt;(Калькулятор_2!$B$7+2),"Скрыть",IF(U26=Калькулятор_2!$B$7+2,0,IF(U26&lt;=Калькулятор_2!$B$7,0,0)))</f>
        <v>0</v>
      </c>
      <c r="M26" s="101">
        <f>IF(U26&gt;(Калькулятор_2!$B$7+2),"Скрыть",IF(U26=Калькулятор_2!$B$7+2,0,IF(U26&lt;=Калькулятор_2!$B$7,0,0)))</f>
        <v>0</v>
      </c>
      <c r="N26" s="101">
        <f>IF(U26&gt;(Калькулятор_2!$B$7+2),"Скрыть",IF(U26=Калькулятор_2!$B$7+2,0,IF(U26&lt;=Калькулятор_2!$B$7,0,0)))</f>
        <v>0</v>
      </c>
      <c r="O26" s="101">
        <f>IF(U26&gt;(Калькулятор_2!$B$7+2),"Скрыть",IF(U26=Калькулятор_2!$B$7+2,0,IF(U26&lt;=Калькулятор_2!$B$7,0,0)))</f>
        <v>0</v>
      </c>
      <c r="P26" s="101">
        <f>IF(U26&gt;(Калькулятор_2!$B$7+2),"Скрыть",IF(U26=Калькулятор_2!$B$7+2,0,IF(U26&lt;=Калькулятор_2!$B$7,0,0)))</f>
        <v>0</v>
      </c>
      <c r="Q26" s="101">
        <f>IF(U26&gt;(Калькулятор_2!$B$7+2),"Скрыть",IF(U26=Калькулятор_2!$B$7+2,0,IF(U26&lt;=Калькулятор_2!$B$7,0,0)))</f>
        <v>0</v>
      </c>
      <c r="R26" s="101">
        <f>IF(U26&gt;(Калькулятор_2!$B$7+2),"Скрыть",IF(U26=Калькулятор_2!$B$7+2,0,IF(U26&lt;=Калькулятор_2!$B$7,0,0)))</f>
        <v>0</v>
      </c>
      <c r="S26" s="104" t="str">
        <f>IF(U26&gt;(Калькулятор_2!$B$7+2),"Скрыть",IF(U26=Калькулятор_2!$B$7+2,XIRR($E$6:E25,$C$6:C25,50),"Х"))</f>
        <v>Х</v>
      </c>
      <c r="T26" s="105" t="str">
        <f>IF(U26&gt;(Калькулятор_2!$B$7+2),"Скрыть",IF(U26=Калькулятор_2!$B$7+2,G26+F26+K26,"Х"))</f>
        <v>Х</v>
      </c>
      <c r="U26" s="95">
        <v>21</v>
      </c>
      <c r="V26" s="96">
        <f ca="1">Калькулятор_2!E24</f>
        <v>-600</v>
      </c>
    </row>
    <row r="27" spans="2:23" ht="15.6" x14ac:dyDescent="0.3">
      <c r="B27" s="97">
        <f ca="1">IF(U27&gt;(Калькулятор_2!$B$7+2),"Скрыть",IF(U27=Калькулятор_2!$B$7+2,"Усього",Калькулятор_2!C25))</f>
        <v>21</v>
      </c>
      <c r="C27" s="98">
        <f ca="1">IF(U27&gt;(Калькулятор_2!$B$7+2),"Скрыть",IF(U27=Калькулятор_2!$B$7+2,"Х",Калькулятор_2!D25))</f>
        <v>45950</v>
      </c>
      <c r="D27" s="99">
        <f ca="1">IF(U27&gt;(Калькулятор_2!$B$7+2),"Скрыть",IF(U27=Калькулятор_2!$B$7+2,"Усього",IFERROR(C27-C26,"")))</f>
        <v>5</v>
      </c>
      <c r="E27" s="100">
        <f ca="1">IF(U27&gt;(Калькулятор_2!$B$7+2),"Скрыть",IF(U27=Калькулятор_2!$B$7+2,SUM(E26),Калькулятор_2!I25))</f>
        <v>22.5</v>
      </c>
      <c r="F27" s="100">
        <f ca="1">IF(U27&gt;(Калькулятор_2!$B$7+2),"Скрыть",IF(U27=Калькулятор_2!$B$7+2,SUM(F26),Калькулятор_2!G25))</f>
        <v>0</v>
      </c>
      <c r="G27" s="100">
        <f ca="1">IF(U27&gt;(Калькулятор_2!$B$7+2),"Скрыть",IF(U27=Калькулятор_2!$B$7+2,SUM($G$6:G26),Калькулятор_2!H25))</f>
        <v>22.5</v>
      </c>
      <c r="H27" s="101">
        <f>IF(U27&gt;(Калькулятор_2!$B$7+2),"Скрыть",IF(U27=Калькулятор_2!$B$7+2,0,IF(U27&lt;=Калькулятор_2!$B$7,0,0)))</f>
        <v>0</v>
      </c>
      <c r="I27" s="101">
        <f>IF(U27&gt;(Калькулятор_2!$B$7+2),"Скрыть",IF(U27=Калькулятор_2!$B$7+2,0,IF(U27&lt;=Калькулятор_2!$B$7,0,0)))</f>
        <v>0</v>
      </c>
      <c r="J27" s="102">
        <f>IF(U27&gt;(Калькулятор_2!$B$7+2),"Скрыть",IF(U27=Калькулятор_2!$B$7+2,0,IF(U27&lt;=Калькулятор_2!$B$7,0,0)))</f>
        <v>0</v>
      </c>
      <c r="K27" s="100">
        <f>IF(U27&gt;(Калькулятор_2!$B$7+2),"Скрыть",IF(U27=Калькулятор_2!$B$7+2,SUM($K$6:K26),IF(U27&lt;=Калькулятор_2!$B$7,0,0)))</f>
        <v>0</v>
      </c>
      <c r="L27" s="103">
        <f>IF(U27&gt;(Калькулятор_2!$B$7+2),"Скрыть",IF(U27=Калькулятор_2!$B$7+2,0,IF(U27&lt;=Калькулятор_2!$B$7,0,0)))</f>
        <v>0</v>
      </c>
      <c r="M27" s="101">
        <f>IF(U27&gt;(Калькулятор_2!$B$7+2),"Скрыть",IF(U27=Калькулятор_2!$B$7+2,0,IF(U27&lt;=Калькулятор_2!$B$7,0,0)))</f>
        <v>0</v>
      </c>
      <c r="N27" s="101">
        <f>IF(U27&gt;(Калькулятор_2!$B$7+2),"Скрыть",IF(U27=Калькулятор_2!$B$7+2,0,IF(U27&lt;=Калькулятор_2!$B$7,0,0)))</f>
        <v>0</v>
      </c>
      <c r="O27" s="101">
        <f>IF(U27&gt;(Калькулятор_2!$B$7+2),"Скрыть",IF(U27=Калькулятор_2!$B$7+2,0,IF(U27&lt;=Калькулятор_2!$B$7,0,0)))</f>
        <v>0</v>
      </c>
      <c r="P27" s="101">
        <f>IF(U27&gt;(Калькулятор_2!$B$7+2),"Скрыть",IF(U27=Калькулятор_2!$B$7+2,0,IF(U27&lt;=Калькулятор_2!$B$7,0,0)))</f>
        <v>0</v>
      </c>
      <c r="Q27" s="101">
        <f>IF(U27&gt;(Калькулятор_2!$B$7+2),"Скрыть",IF(U27=Калькулятор_2!$B$7+2,0,IF(U27&lt;=Калькулятор_2!$B$7,0,0)))</f>
        <v>0</v>
      </c>
      <c r="R27" s="101">
        <f>IF(U27&gt;(Калькулятор_2!$B$7+2),"Скрыть",IF(U27=Калькулятор_2!$B$7+2,0,IF(U27&lt;=Калькулятор_2!$B$7,0,0)))</f>
        <v>0</v>
      </c>
      <c r="S27" s="104" t="str">
        <f>IF(U27&gt;(Калькулятор_2!$B$7+2),"Скрыть",IF(U27=Калькулятор_2!$B$7+2,XIRR($E$6:E26,$C$6:C26,50),"Х"))</f>
        <v>Х</v>
      </c>
      <c r="T27" s="105" t="str">
        <f>IF(U27&gt;(Калькулятор_2!$B$7+2),"Скрыть",IF(U27=Калькулятор_2!$B$7+2,G27+F27+K27,"Х"))</f>
        <v>Х</v>
      </c>
      <c r="U27" s="95">
        <v>22</v>
      </c>
      <c r="V27" s="96">
        <f ca="1">Калькулятор_2!E25</f>
        <v>-600</v>
      </c>
    </row>
    <row r="28" spans="2:23" ht="15.6" x14ac:dyDescent="0.3">
      <c r="B28" s="97">
        <f ca="1">IF(U28&gt;(Калькулятор_2!$B$7+2),"Скрыть",IF(U28=Калькулятор_2!$B$7+2,"Усього",Калькулятор_2!C26))</f>
        <v>22</v>
      </c>
      <c r="C28" s="98">
        <f ca="1">IF(U28&gt;(Калькулятор_2!$B$7+2),"Скрыть",IF(U28=Калькулятор_2!$B$7+2,"Х",Калькулятор_2!D26))</f>
        <v>45955</v>
      </c>
      <c r="D28" s="99">
        <f ca="1">IF(U28&gt;(Калькулятор_2!$B$7+2),"Скрыть",IF(U28=Калькулятор_2!$B$7+2,"Усього",IFERROR(C28-C27,"")))</f>
        <v>5</v>
      </c>
      <c r="E28" s="100">
        <f ca="1">IF(U28&gt;(Калькулятор_2!$B$7+2),"Скрыть",IF(U28=Калькулятор_2!$B$7+2,SUM(E27),Калькулятор_2!I26))</f>
        <v>22.5</v>
      </c>
      <c r="F28" s="100">
        <f ca="1">IF(U28&gt;(Калькулятор_2!$B$7+2),"Скрыть",IF(U28=Калькулятор_2!$B$7+2,SUM(F27),Калькулятор_2!G26))</f>
        <v>0</v>
      </c>
      <c r="G28" s="100">
        <f ca="1">IF(U28&gt;(Калькулятор_2!$B$7+2),"Скрыть",IF(U28=Калькулятор_2!$B$7+2,SUM($G$6:G27),Калькулятор_2!H26))</f>
        <v>22.5</v>
      </c>
      <c r="H28" s="101">
        <f>IF(U28&gt;(Калькулятор_2!$B$7+2),"Скрыть",IF(U28=Калькулятор_2!$B$7+2,0,IF(U28&lt;=Калькулятор_2!$B$7,0,0)))</f>
        <v>0</v>
      </c>
      <c r="I28" s="101">
        <f>IF(U28&gt;(Калькулятор_2!$B$7+2),"Скрыть",IF(U28=Калькулятор_2!$B$7+2,0,IF(U28&lt;=Калькулятор_2!$B$7,0,0)))</f>
        <v>0</v>
      </c>
      <c r="J28" s="102">
        <f>IF(U28&gt;(Калькулятор_2!$B$7+2),"Скрыть",IF(U28=Калькулятор_2!$B$7+2,0,IF(U28&lt;=Калькулятор_2!$B$7,0,0)))</f>
        <v>0</v>
      </c>
      <c r="K28" s="100">
        <f>IF(U28&gt;(Калькулятор_2!$B$7+2),"Скрыть",IF(U28=Калькулятор_2!$B$7+2,SUM($K$6:K27),IF(U28&lt;=Калькулятор_2!$B$7,0,0)))</f>
        <v>0</v>
      </c>
      <c r="L28" s="103">
        <f>IF(U28&gt;(Калькулятор_2!$B$7+2),"Скрыть",IF(U28=Калькулятор_2!$B$7+2,0,IF(U28&lt;=Калькулятор_2!$B$7,0,0)))</f>
        <v>0</v>
      </c>
      <c r="M28" s="101">
        <f>IF(U28&gt;(Калькулятор_2!$B$7+2),"Скрыть",IF(U28=Калькулятор_2!$B$7+2,0,IF(U28&lt;=Калькулятор_2!$B$7,0,0)))</f>
        <v>0</v>
      </c>
      <c r="N28" s="101">
        <f>IF(U28&gt;(Калькулятор_2!$B$7+2),"Скрыть",IF(U28=Калькулятор_2!$B$7+2,0,IF(U28&lt;=Калькулятор_2!$B$7,0,0)))</f>
        <v>0</v>
      </c>
      <c r="O28" s="101">
        <f>IF(U28&gt;(Калькулятор_2!$B$7+2),"Скрыть",IF(U28=Калькулятор_2!$B$7+2,0,IF(U28&lt;=Калькулятор_2!$B$7,0,0)))</f>
        <v>0</v>
      </c>
      <c r="P28" s="101">
        <f>IF(U28&gt;(Калькулятор_2!$B$7+2),"Скрыть",IF(U28=Калькулятор_2!$B$7+2,0,IF(U28&lt;=Калькулятор_2!$B$7,0,0)))</f>
        <v>0</v>
      </c>
      <c r="Q28" s="101">
        <f>IF(U28&gt;(Калькулятор_2!$B$7+2),"Скрыть",IF(U28=Калькулятор_2!$B$7+2,0,IF(U28&lt;=Калькулятор_2!$B$7,0,0)))</f>
        <v>0</v>
      </c>
      <c r="R28" s="101">
        <f>IF(U28&gt;(Калькулятор_2!$B$7+2),"Скрыть",IF(U28=Калькулятор_2!$B$7+2,0,IF(U28&lt;=Калькулятор_2!$B$7,0,0)))</f>
        <v>0</v>
      </c>
      <c r="S28" s="104" t="str">
        <f>IF(U28&gt;(Калькулятор_2!$B$7+2),"Скрыть",IF(U28=Калькулятор_2!$B$7+2,XIRR($E$6:E27,$C$6:C27,50),"Х"))</f>
        <v>Х</v>
      </c>
      <c r="T28" s="105" t="str">
        <f>IF(U28&gt;(Калькулятор_2!$B$7+2),"Скрыть",IF(U28=Калькулятор_2!$B$7+2,G28+F28+K28,"Х"))</f>
        <v>Х</v>
      </c>
      <c r="U28" s="95">
        <v>23</v>
      </c>
      <c r="V28" s="96">
        <f ca="1">Калькулятор_2!E26</f>
        <v>-600</v>
      </c>
    </row>
    <row r="29" spans="2:23" ht="15.6" x14ac:dyDescent="0.3">
      <c r="B29" s="97">
        <f ca="1">IF(U29&gt;(Калькулятор_2!$B$7+2),"Скрыть",IF(U29=Калькулятор_2!$B$7+2,"Усього",Калькулятор_2!C27))</f>
        <v>23</v>
      </c>
      <c r="C29" s="98">
        <f ca="1">IF(U29&gt;(Калькулятор_2!$B$7+2),"Скрыть",IF(U29=Калькулятор_2!$B$7+2,"Х",Калькулятор_2!D27))</f>
        <v>45960</v>
      </c>
      <c r="D29" s="99">
        <f ca="1">IF(U29&gt;(Калькулятор_2!$B$7+2),"Скрыть",IF(U29=Калькулятор_2!$B$7+2,"Усього",IFERROR(C29-C28,"")))</f>
        <v>5</v>
      </c>
      <c r="E29" s="100">
        <f ca="1">IF(U29&gt;(Калькулятор_2!$B$7+2),"Скрыть",IF(U29=Калькулятор_2!$B$7+2,SUM(E28),Калькулятор_2!I27))</f>
        <v>22.5</v>
      </c>
      <c r="F29" s="100">
        <f ca="1">IF(U29&gt;(Калькулятор_2!$B$7+2),"Скрыть",IF(U29=Калькулятор_2!$B$7+2,SUM(F28),Калькулятор_2!G27))</f>
        <v>0</v>
      </c>
      <c r="G29" s="100">
        <f ca="1">IF(U29&gt;(Калькулятор_2!$B$7+2),"Скрыть",IF(U29=Калькулятор_2!$B$7+2,SUM($G$6:G28),Калькулятор_2!H27))</f>
        <v>22.5</v>
      </c>
      <c r="H29" s="101">
        <f>IF(U29&gt;(Калькулятор_2!$B$7+2),"Скрыть",IF(U29=Калькулятор_2!$B$7+2,0,IF(U29&lt;=Калькулятор_2!$B$7,0,0)))</f>
        <v>0</v>
      </c>
      <c r="I29" s="101">
        <f>IF(U29&gt;(Калькулятор_2!$B$7+2),"Скрыть",IF(U29=Калькулятор_2!$B$7+2,0,IF(U29&lt;=Калькулятор_2!$B$7,0,0)))</f>
        <v>0</v>
      </c>
      <c r="J29" s="102">
        <f>IF(U29&gt;(Калькулятор_2!$B$7+2),"Скрыть",IF(U29=Калькулятор_2!$B$7+2,0,IF(U29&lt;=Калькулятор_2!$B$7,0,0)))</f>
        <v>0</v>
      </c>
      <c r="K29" s="100">
        <f>IF(U29&gt;(Калькулятор_2!$B$7+2),"Скрыть",IF(U29=Калькулятор_2!$B$7+2,SUM($K$6:K28),IF(U29&lt;=Калькулятор_2!$B$7,0,0)))</f>
        <v>0</v>
      </c>
      <c r="L29" s="103">
        <f>IF(U29&gt;(Калькулятор_2!$B$7+2),"Скрыть",IF(U29=Калькулятор_2!$B$7+2,0,IF(U29&lt;=Калькулятор_2!$B$7,0,0)))</f>
        <v>0</v>
      </c>
      <c r="M29" s="101">
        <f>IF(U29&gt;(Калькулятор_2!$B$7+2),"Скрыть",IF(U29=Калькулятор_2!$B$7+2,0,IF(U29&lt;=Калькулятор_2!$B$7,0,0)))</f>
        <v>0</v>
      </c>
      <c r="N29" s="101">
        <f>IF(U29&gt;(Калькулятор_2!$B$7+2),"Скрыть",IF(U29=Калькулятор_2!$B$7+2,0,IF(U29&lt;=Калькулятор_2!$B$7,0,0)))</f>
        <v>0</v>
      </c>
      <c r="O29" s="101">
        <f>IF(U29&gt;(Калькулятор_2!$B$7+2),"Скрыть",IF(U29=Калькулятор_2!$B$7+2,0,IF(U29&lt;=Калькулятор_2!$B$7,0,0)))</f>
        <v>0</v>
      </c>
      <c r="P29" s="101">
        <f>IF(U29&gt;(Калькулятор_2!$B$7+2),"Скрыть",IF(U29=Калькулятор_2!$B$7+2,0,IF(U29&lt;=Калькулятор_2!$B$7,0,0)))</f>
        <v>0</v>
      </c>
      <c r="Q29" s="101">
        <f>IF(U29&gt;(Калькулятор_2!$B$7+2),"Скрыть",IF(U29=Калькулятор_2!$B$7+2,0,IF(U29&lt;=Калькулятор_2!$B$7,0,0)))</f>
        <v>0</v>
      </c>
      <c r="R29" s="101">
        <f>IF(U29&gt;(Калькулятор_2!$B$7+2),"Скрыть",IF(U29=Калькулятор_2!$B$7+2,0,IF(U29&lt;=Калькулятор_2!$B$7,0,0)))</f>
        <v>0</v>
      </c>
      <c r="S29" s="104" t="str">
        <f>IF(U29&gt;(Калькулятор_2!$B$7+2),"Скрыть",IF(U29=Калькулятор_2!$B$7+2,XIRR($E$6:E28,$C$6:C28,50),"Х"))</f>
        <v>Х</v>
      </c>
      <c r="T29" s="105" t="str">
        <f>IF(U29&gt;(Калькулятор_2!$B$7+2),"Скрыть",IF(U29=Калькулятор_2!$B$7+2,G29+F29+K29,"Х"))</f>
        <v>Х</v>
      </c>
      <c r="U29" s="95">
        <v>24</v>
      </c>
      <c r="V29" s="96">
        <f ca="1">Калькулятор_2!E27</f>
        <v>-600</v>
      </c>
    </row>
    <row r="30" spans="2:23" ht="15.6" x14ac:dyDescent="0.3">
      <c r="B30" s="97">
        <f ca="1">IF(U30&gt;(Калькулятор_2!$B$7+2),"Скрыть",IF(U30=Калькулятор_2!$B$7+2,"Усього",Калькулятор_2!C28))</f>
        <v>24</v>
      </c>
      <c r="C30" s="98">
        <f ca="1">IF(U30&gt;(Калькулятор_2!$B$7+2),"Скрыть",IF(U30=Калькулятор_2!$B$7+2,"Х",Калькулятор_2!D28))</f>
        <v>45965</v>
      </c>
      <c r="D30" s="99">
        <f ca="1">IF(U30&gt;(Калькулятор_2!$B$7+2),"Скрыть",IF(U30=Калькулятор_2!$B$7+2,"Усього",IFERROR(C30-C29,"")))</f>
        <v>5</v>
      </c>
      <c r="E30" s="100">
        <f ca="1">IF(U30&gt;(Калькулятор_2!$B$7+2),"Скрыть",IF(U30=Калькулятор_2!$B$7+2,SUM(E29),Калькулятор_2!I28))</f>
        <v>22.5</v>
      </c>
      <c r="F30" s="100">
        <f ca="1">IF(U30&gt;(Калькулятор_2!$B$7+2),"Скрыть",IF(U30=Калькулятор_2!$B$7+2,SUM(F29),Калькулятор_2!G28))</f>
        <v>0</v>
      </c>
      <c r="G30" s="100">
        <f ca="1">IF(U30&gt;(Калькулятор_2!$B$7+2),"Скрыть",IF(U30=Калькулятор_2!$B$7+2,SUM($G$6:G29),Калькулятор_2!H28))</f>
        <v>22.5</v>
      </c>
      <c r="H30" s="101">
        <f>IF(U30&gt;(Калькулятор_2!$B$7+2),"Скрыть",IF(U30=Калькулятор_2!$B$7+2,0,IF(U30&lt;=Калькулятор_2!$B$7,0,0)))</f>
        <v>0</v>
      </c>
      <c r="I30" s="101">
        <f>IF(U30&gt;(Калькулятор_2!$B$7+2),"Скрыть",IF(U30=Калькулятор_2!$B$7+2,0,IF(U30&lt;=Калькулятор_2!$B$7,0,0)))</f>
        <v>0</v>
      </c>
      <c r="J30" s="102">
        <f>IF(U30&gt;(Калькулятор_2!$B$7+2),"Скрыть",IF(U30=Калькулятор_2!$B$7+2,0,IF(U30&lt;=Калькулятор_2!$B$7,0,0)))</f>
        <v>0</v>
      </c>
      <c r="K30" s="100">
        <f>IF(U30&gt;(Калькулятор_2!$B$7+2),"Скрыть",IF(U30=Калькулятор_2!$B$7+2,SUM($K$6:K29),IF(U30&lt;=Калькулятор_2!$B$7,0,0)))</f>
        <v>0</v>
      </c>
      <c r="L30" s="103">
        <f>IF(U30&gt;(Калькулятор_2!$B$7+2),"Скрыть",IF(U30=Калькулятор_2!$B$7+2,0,IF(U30&lt;=Калькулятор_2!$B$7,0,0)))</f>
        <v>0</v>
      </c>
      <c r="M30" s="101">
        <f>IF(U30&gt;(Калькулятор_2!$B$7+2),"Скрыть",IF(U30=Калькулятор_2!$B$7+2,0,IF(U30&lt;=Калькулятор_2!$B$7,0,0)))</f>
        <v>0</v>
      </c>
      <c r="N30" s="101">
        <f>IF(U30&gt;(Калькулятор_2!$B$7+2),"Скрыть",IF(U30=Калькулятор_2!$B$7+2,0,IF(U30&lt;=Калькулятор_2!$B$7,0,0)))</f>
        <v>0</v>
      </c>
      <c r="O30" s="101">
        <f>IF(U30&gt;(Калькулятор_2!$B$7+2),"Скрыть",IF(U30=Калькулятор_2!$B$7+2,0,IF(U30&lt;=Калькулятор_2!$B$7,0,0)))</f>
        <v>0</v>
      </c>
      <c r="P30" s="101">
        <f>IF(U30&gt;(Калькулятор_2!$B$7+2),"Скрыть",IF(U30=Калькулятор_2!$B$7+2,0,IF(U30&lt;=Калькулятор_2!$B$7,0,0)))</f>
        <v>0</v>
      </c>
      <c r="Q30" s="101">
        <f>IF(U30&gt;(Калькулятор_2!$B$7+2),"Скрыть",IF(U30=Калькулятор_2!$B$7+2,0,IF(U30&lt;=Калькулятор_2!$B$7,0,0)))</f>
        <v>0</v>
      </c>
      <c r="R30" s="101">
        <f>IF(U30&gt;(Калькулятор_2!$B$7+2),"Скрыть",IF(U30=Калькулятор_2!$B$7+2,0,IF(U30&lt;=Калькулятор_2!$B$7,0,0)))</f>
        <v>0</v>
      </c>
      <c r="S30" s="104" t="str">
        <f>IF(U30&gt;(Калькулятор_2!$B$7+2),"Скрыть",IF(U30=Калькулятор_2!$B$7+2,XIRR($E$6:E29,$C$6:C29,50),"Х"))</f>
        <v>Х</v>
      </c>
      <c r="T30" s="105" t="str">
        <f>IF(U30&gt;(Калькулятор_2!$B$7+2),"Скрыть",IF(U30=Калькулятор_2!$B$7+2,G30+F30+K30,"Х"))</f>
        <v>Х</v>
      </c>
      <c r="U30" s="95">
        <v>25</v>
      </c>
      <c r="V30" s="96">
        <f ca="1">Калькулятор_2!E28</f>
        <v>-600</v>
      </c>
    </row>
    <row r="31" spans="2:23" ht="15.6" x14ac:dyDescent="0.3">
      <c r="B31" s="97">
        <f ca="1">IF(U31&gt;(Калькулятор_2!$B$7+2),"Скрыть",IF(U31=Калькулятор_2!$B$7+2,"Усього",Калькулятор_2!C29))</f>
        <v>25</v>
      </c>
      <c r="C31" s="98">
        <f ca="1">IF(U31&gt;(Калькулятор_2!$B$7+2),"Скрыть",IF(U31=Калькулятор_2!$B$7+2,"Х",Калькулятор_2!D29))</f>
        <v>45970</v>
      </c>
      <c r="D31" s="99">
        <f ca="1">IF(U31&gt;(Калькулятор_2!$B$7+2),"Скрыть",IF(U31=Калькулятор_2!$B$7+2,"Усього",IFERROR(C31-C30,"")))</f>
        <v>5</v>
      </c>
      <c r="E31" s="100">
        <f ca="1">IF(U31&gt;(Калькулятор_2!$B$7+2),"Скрыть",IF(U31=Калькулятор_2!$B$7+2,SUM(E30),Калькулятор_2!I29))</f>
        <v>22.5</v>
      </c>
      <c r="F31" s="100">
        <f ca="1">IF(U31&gt;(Калькулятор_2!$B$7+2),"Скрыть",IF(U31=Калькулятор_2!$B$7+2,SUM(F30),Калькулятор_2!G29))</f>
        <v>0</v>
      </c>
      <c r="G31" s="100">
        <f ca="1">IF(U31&gt;(Калькулятор_2!$B$7+2),"Скрыть",IF(U31=Калькулятор_2!$B$7+2,SUM($G$6:G30),Калькулятор_2!H29))</f>
        <v>22.5</v>
      </c>
      <c r="H31" s="101">
        <f>IF(U31&gt;(Калькулятор_2!$B$7+2),"Скрыть",IF(U31=Калькулятор_2!$B$7+2,0,IF(U31&lt;=Калькулятор_2!$B$7,0,0)))</f>
        <v>0</v>
      </c>
      <c r="I31" s="101">
        <f>IF(U31&gt;(Калькулятор_2!$B$7+2),"Скрыть",IF(U31=Калькулятор_2!$B$7+2,0,IF(U31&lt;=Калькулятор_2!$B$7,0,0)))</f>
        <v>0</v>
      </c>
      <c r="J31" s="102">
        <f>IF(U31&gt;(Калькулятор_2!$B$7+2),"Скрыть",IF(U31=Калькулятор_2!$B$7+2,0,IF(U31&lt;=Калькулятор_2!$B$7,0,0)))</f>
        <v>0</v>
      </c>
      <c r="K31" s="100">
        <f>IF(U31&gt;(Калькулятор_2!$B$7+2),"Скрыть",IF(U31=Калькулятор_2!$B$7+2,SUM($K$6:K30),IF(U31&lt;=Калькулятор_2!$B$7,0,0)))</f>
        <v>0</v>
      </c>
      <c r="L31" s="103">
        <f>IF(U31&gt;(Калькулятор_2!$B$7+2),"Скрыть",IF(U31=Калькулятор_2!$B$7+2,0,IF(U31&lt;=Калькулятор_2!$B$7,0,0)))</f>
        <v>0</v>
      </c>
      <c r="M31" s="101">
        <f>IF(U31&gt;(Калькулятор_2!$B$7+2),"Скрыть",IF(U31=Калькулятор_2!$B$7+2,0,IF(U31&lt;=Калькулятор_2!$B$7,0,0)))</f>
        <v>0</v>
      </c>
      <c r="N31" s="101">
        <f>IF(U31&gt;(Калькулятор_2!$B$7+2),"Скрыть",IF(U31=Калькулятор_2!$B$7+2,0,IF(U31&lt;=Калькулятор_2!$B$7,0,0)))</f>
        <v>0</v>
      </c>
      <c r="O31" s="101">
        <f>IF(U31&gt;(Калькулятор_2!$B$7+2),"Скрыть",IF(U31=Калькулятор_2!$B$7+2,0,IF(U31&lt;=Калькулятор_2!$B$7,0,0)))</f>
        <v>0</v>
      </c>
      <c r="P31" s="101">
        <f>IF(U31&gt;(Калькулятор_2!$B$7+2),"Скрыть",IF(U31=Калькулятор_2!$B$7+2,0,IF(U31&lt;=Калькулятор_2!$B$7,0,0)))</f>
        <v>0</v>
      </c>
      <c r="Q31" s="101">
        <f>IF(U31&gt;(Калькулятор_2!$B$7+2),"Скрыть",IF(U31=Калькулятор_2!$B$7+2,0,IF(U31&lt;=Калькулятор_2!$B$7,0,0)))</f>
        <v>0</v>
      </c>
      <c r="R31" s="101">
        <f>IF(U31&gt;(Калькулятор_2!$B$7+2),"Скрыть",IF(U31=Калькулятор_2!$B$7+2,0,IF(U31&lt;=Калькулятор_2!$B$7,0,0)))</f>
        <v>0</v>
      </c>
      <c r="S31" s="104" t="str">
        <f>IF(U31&gt;(Калькулятор_2!$B$7+2),"Скрыть",IF(U31=Калькулятор_2!$B$7+2,XIRR($E$6:E30,$C$6:C30,50),"Х"))</f>
        <v>Х</v>
      </c>
      <c r="T31" s="105" t="str">
        <f>IF(U31&gt;(Калькулятор_2!$B$7+2),"Скрыть",IF(U31=Калькулятор_2!$B$7+2,G31+F31+K31,"Х"))</f>
        <v>Х</v>
      </c>
      <c r="U31" s="95">
        <v>26</v>
      </c>
      <c r="V31" s="96">
        <f ca="1">Калькулятор_2!E29</f>
        <v>-600</v>
      </c>
    </row>
    <row r="32" spans="2:23" ht="15.6" x14ac:dyDescent="0.3">
      <c r="B32" s="97">
        <f ca="1">IF(U32&gt;(Калькулятор_2!$B$7+2),"Скрыть",IF(U32=Калькулятор_2!$B$7+2,"Усього",Калькулятор_2!C30))</f>
        <v>26</v>
      </c>
      <c r="C32" s="98">
        <f ca="1">IF(U32&gt;(Калькулятор_2!$B$7+2),"Скрыть",IF(U32=Калькулятор_2!$B$7+2,"Х",Калькулятор_2!D30))</f>
        <v>45975</v>
      </c>
      <c r="D32" s="99">
        <f ca="1">IF(U32&gt;(Калькулятор_2!$B$7+2),"Скрыть",IF(U32=Калькулятор_2!$B$7+2,"Усього",IFERROR(C32-C31,"")))</f>
        <v>5</v>
      </c>
      <c r="E32" s="100">
        <f ca="1">IF(U32&gt;(Калькулятор_2!$B$7+2),"Скрыть",IF(U32=Калькулятор_2!$B$7+2,SUM(E31),Калькулятор_2!I30))</f>
        <v>22.5</v>
      </c>
      <c r="F32" s="100">
        <f ca="1">IF(U32&gt;(Калькулятор_2!$B$7+2),"Скрыть",IF(U32=Калькулятор_2!$B$7+2,SUM(F31),Калькулятор_2!G30))</f>
        <v>0</v>
      </c>
      <c r="G32" s="100">
        <f ca="1">IF(U32&gt;(Калькулятор_2!$B$7+2),"Скрыть",IF(U32=Калькулятор_2!$B$7+2,SUM($G$6:G31),Калькулятор_2!H30))</f>
        <v>22.5</v>
      </c>
      <c r="H32" s="101">
        <f>IF(U32&gt;(Калькулятор_2!$B$7+2),"Скрыть",IF(U32=Калькулятор_2!$B$7+2,0,IF(U32&lt;=Калькулятор_2!$B$7,0,0)))</f>
        <v>0</v>
      </c>
      <c r="I32" s="101">
        <f>IF(U32&gt;(Калькулятор_2!$B$7+2),"Скрыть",IF(U32=Калькулятор_2!$B$7+2,0,IF(U32&lt;=Калькулятор_2!$B$7,0,0)))</f>
        <v>0</v>
      </c>
      <c r="J32" s="102">
        <f>IF(U32&gt;(Калькулятор_2!$B$7+2),"Скрыть",IF(U32=Калькулятор_2!$B$7+2,0,IF(U32&lt;=Калькулятор_2!$B$7,0,0)))</f>
        <v>0</v>
      </c>
      <c r="K32" s="100">
        <f>IF(U32&gt;(Калькулятор_2!$B$7+2),"Скрыть",IF(U32=Калькулятор_2!$B$7+2,SUM($K$6:K31),IF(U32&lt;=Калькулятор_2!$B$7,0,0)))</f>
        <v>0</v>
      </c>
      <c r="L32" s="103">
        <f>IF(U32&gt;(Калькулятор_2!$B$7+2),"Скрыть",IF(U32=Калькулятор_2!$B$7+2,0,IF(U32&lt;=Калькулятор_2!$B$7,0,0)))</f>
        <v>0</v>
      </c>
      <c r="M32" s="101">
        <f>IF(U32&gt;(Калькулятор_2!$B$7+2),"Скрыть",IF(U32=Калькулятор_2!$B$7+2,0,IF(U32&lt;=Калькулятор_2!$B$7,0,0)))</f>
        <v>0</v>
      </c>
      <c r="N32" s="101">
        <f>IF(U32&gt;(Калькулятор_2!$B$7+2),"Скрыть",IF(U32=Калькулятор_2!$B$7+2,0,IF(U32&lt;=Калькулятор_2!$B$7,0,0)))</f>
        <v>0</v>
      </c>
      <c r="O32" s="101">
        <f>IF(U32&gt;(Калькулятор_2!$B$7+2),"Скрыть",IF(U32=Калькулятор_2!$B$7+2,0,IF(U32&lt;=Калькулятор_2!$B$7,0,0)))</f>
        <v>0</v>
      </c>
      <c r="P32" s="101">
        <f>IF(U32&gt;(Калькулятор_2!$B$7+2),"Скрыть",IF(U32=Калькулятор_2!$B$7+2,0,IF(U32&lt;=Калькулятор_2!$B$7,0,0)))</f>
        <v>0</v>
      </c>
      <c r="Q32" s="101">
        <f>IF(U32&gt;(Калькулятор_2!$B$7+2),"Скрыть",IF(U32=Калькулятор_2!$B$7+2,0,IF(U32&lt;=Калькулятор_2!$B$7,0,0)))</f>
        <v>0</v>
      </c>
      <c r="R32" s="101">
        <f>IF(U32&gt;(Калькулятор_2!$B$7+2),"Скрыть",IF(U32=Калькулятор_2!$B$7+2,0,IF(U32&lt;=Калькулятор_2!$B$7,0,0)))</f>
        <v>0</v>
      </c>
      <c r="S32" s="104" t="str">
        <f>IF(U32&gt;(Калькулятор_2!$B$7+2),"Скрыть",IF(U32=Калькулятор_2!$B$7+2,XIRR($E$6:E31,$C$6:C31,50),"Х"))</f>
        <v>Х</v>
      </c>
      <c r="T32" s="105" t="str">
        <f>IF(U32&gt;(Калькулятор_2!$B$7+2),"Скрыть",IF(U32=Калькулятор_2!$B$7+2,G32+F32+K32,"Х"))</f>
        <v>Х</v>
      </c>
      <c r="U32" s="95">
        <v>27</v>
      </c>
      <c r="V32" s="96">
        <f ca="1">Калькулятор_2!E30</f>
        <v>-600</v>
      </c>
      <c r="W32" s="106"/>
    </row>
    <row r="33" spans="1:23" ht="15.6" x14ac:dyDescent="0.3">
      <c r="B33" s="97">
        <f ca="1">IF(U33&gt;(Калькулятор_2!$B$7+2),"Скрыть",IF(U33=Калькулятор_2!$B$7+2,"Усього",Калькулятор_2!C31))</f>
        <v>27</v>
      </c>
      <c r="C33" s="98">
        <f ca="1">IF(U33&gt;(Калькулятор_2!$B$7+2),"Скрыть",IF(U33=Калькулятор_2!$B$7+2,"Х",Калькулятор_2!D31))</f>
        <v>45980</v>
      </c>
      <c r="D33" s="99">
        <f ca="1">IF(U33&gt;(Калькулятор_2!$B$7+2),"Скрыть",IF(U33=Калькулятор_2!$B$7+2,"Усього",IFERROR(C33-C32,"")))</f>
        <v>5</v>
      </c>
      <c r="E33" s="100">
        <f ca="1">IF(U33&gt;(Калькулятор_2!$B$7+2),"Скрыть",IF(U33=Калькулятор_2!$B$7+2,SUM(E32),Калькулятор_2!I31))</f>
        <v>22.5</v>
      </c>
      <c r="F33" s="100">
        <f ca="1">IF(U33&gt;(Калькулятор_2!$B$7+2),"Скрыть",IF(U33=Калькулятор_2!$B$7+2,SUM(F32),Калькулятор_2!G31))</f>
        <v>0</v>
      </c>
      <c r="G33" s="100">
        <f ca="1">IF(U33&gt;(Калькулятор_2!$B$7+2),"Скрыть",IF(U33=Калькулятор_2!$B$7+2,SUM($G$6:G32),Калькулятор_2!H31))</f>
        <v>22.5</v>
      </c>
      <c r="H33" s="101">
        <f>IF(U33&gt;(Калькулятор_2!$B$7+2),"Скрыть",IF(U33=Калькулятор_2!$B$7+2,0,IF(U33&lt;=Калькулятор_2!$B$7,0,0)))</f>
        <v>0</v>
      </c>
      <c r="I33" s="101">
        <f>IF(U33&gt;(Калькулятор_2!$B$7+2),"Скрыть",IF(U33=Калькулятор_2!$B$7+2,0,IF(U33&lt;=Калькулятор_2!$B$7,0,0)))</f>
        <v>0</v>
      </c>
      <c r="J33" s="102">
        <f>IF(U33&gt;(Калькулятор_2!$B$7+2),"Скрыть",IF(U33=Калькулятор_2!$B$7+2,0,IF(U33&lt;=Калькулятор_2!$B$7,0,0)))</f>
        <v>0</v>
      </c>
      <c r="K33" s="100">
        <f>IF(U33&gt;(Калькулятор_2!$B$7+2),"Скрыть",IF(U33=Калькулятор_2!$B$7+2,SUM($K$6:K32),IF(U33&lt;=Калькулятор_2!$B$7,0,0)))</f>
        <v>0</v>
      </c>
      <c r="L33" s="103">
        <f>IF(U33&gt;(Калькулятор_2!$B$7+2),"Скрыть",IF(U33=Калькулятор_2!$B$7+2,0,IF(U33&lt;=Калькулятор_2!$B$7,0,0)))</f>
        <v>0</v>
      </c>
      <c r="M33" s="101">
        <f>IF(U33&gt;(Калькулятор_2!$B$7+2),"Скрыть",IF(U33=Калькулятор_2!$B$7+2,0,IF(U33&lt;=Калькулятор_2!$B$7,0,0)))</f>
        <v>0</v>
      </c>
      <c r="N33" s="101">
        <f>IF(U33&gt;(Калькулятор_2!$B$7+2),"Скрыть",IF(U33=Калькулятор_2!$B$7+2,0,IF(U33&lt;=Калькулятор_2!$B$7,0,0)))</f>
        <v>0</v>
      </c>
      <c r="O33" s="101">
        <f>IF(U33&gt;(Калькулятор_2!$B$7+2),"Скрыть",IF(U33=Калькулятор_2!$B$7+2,0,IF(U33&lt;=Калькулятор_2!$B$7,0,0)))</f>
        <v>0</v>
      </c>
      <c r="P33" s="101">
        <f>IF(U33&gt;(Калькулятор_2!$B$7+2),"Скрыть",IF(U33=Калькулятор_2!$B$7+2,0,IF(U33&lt;=Калькулятор_2!$B$7,0,0)))</f>
        <v>0</v>
      </c>
      <c r="Q33" s="101">
        <f>IF(U33&gt;(Калькулятор_2!$B$7+2),"Скрыть",IF(U33=Калькулятор_2!$B$7+2,0,IF(U33&lt;=Калькулятор_2!$B$7,0,0)))</f>
        <v>0</v>
      </c>
      <c r="R33" s="101">
        <f>IF(U33&gt;(Калькулятор_2!$B$7+2),"Скрыть",IF(U33=Калькулятор_2!$B$7+2,0,IF(U33&lt;=Калькулятор_2!$B$7,0,0)))</f>
        <v>0</v>
      </c>
      <c r="S33" s="104" t="str">
        <f>IF(U33&gt;(Калькулятор_2!$B$7+2),"Скрыть",IF(U33=Калькулятор_2!$B$7+2,XIRR($E$6:E32,$C$6:C32,50),"Х"))</f>
        <v>Х</v>
      </c>
      <c r="T33" s="105" t="str">
        <f>IF(U33&gt;(Калькулятор_2!$B$7+2),"Скрыть",IF(U33=Калькулятор_2!$B$7+2,G33+F33+K33,"Х"))</f>
        <v>Х</v>
      </c>
      <c r="U33" s="95">
        <v>28</v>
      </c>
      <c r="V33" s="96">
        <f ca="1">Калькулятор_2!E31</f>
        <v>-600</v>
      </c>
      <c r="W33" s="108"/>
    </row>
    <row r="34" spans="1:23" ht="15.6" x14ac:dyDescent="0.3">
      <c r="B34" s="97">
        <f ca="1">IF(U34&gt;(Калькулятор_2!$B$7+2),"Скрыть",IF(U34=Калькулятор_2!$B$7+2,"Усього",Калькулятор_2!C32))</f>
        <v>28</v>
      </c>
      <c r="C34" s="98">
        <f ca="1">IF(U34&gt;(Калькулятор_2!$B$7+2),"Скрыть",IF(U34=Калькулятор_2!$B$7+2,"Х",Калькулятор_2!D32))</f>
        <v>45985</v>
      </c>
      <c r="D34" s="99">
        <f ca="1">IF(U34&gt;(Калькулятор_2!$B$7+2),"Скрыть",IF(U34=Калькулятор_2!$B$7+2,"Усього",IFERROR(C34-C33,"")))</f>
        <v>5</v>
      </c>
      <c r="E34" s="100">
        <f ca="1">IF(U34&gt;(Калькулятор_2!$B$7+2),"Скрыть",IF(U34=Калькулятор_2!$B$7+2,SUM(E33),Калькулятор_2!I32))</f>
        <v>22.5</v>
      </c>
      <c r="F34" s="100">
        <f ca="1">IF(U34&gt;(Калькулятор_2!$B$7+2),"Скрыть",IF(U34=Калькулятор_2!$B$7+2,SUM(F33),Калькулятор_2!G32))</f>
        <v>0</v>
      </c>
      <c r="G34" s="100">
        <f ca="1">IF(U34&gt;(Калькулятор_2!$B$7+2),"Скрыть",IF(U34=Калькулятор_2!$B$7+2,SUM($G$6:G33),Калькулятор_2!H32))</f>
        <v>22.5</v>
      </c>
      <c r="H34" s="101">
        <f>IF(U34&gt;(Калькулятор_2!$B$7+2),"Скрыть",IF(U34=Калькулятор_2!$B$7+2,0,IF(U34&lt;=Калькулятор_2!$B$7,0,0)))</f>
        <v>0</v>
      </c>
      <c r="I34" s="101">
        <f>IF(U34&gt;(Калькулятор_2!$B$7+2),"Скрыть",IF(U34=Калькулятор_2!$B$7+2,0,IF(U34&lt;=Калькулятор_2!$B$7,0,0)))</f>
        <v>0</v>
      </c>
      <c r="J34" s="102">
        <f>IF(U34&gt;(Калькулятор_2!$B$7+2),"Скрыть",IF(U34=Калькулятор_2!$B$7+2,0,IF(U34&lt;=Калькулятор_2!$B$7,0,0)))</f>
        <v>0</v>
      </c>
      <c r="K34" s="100">
        <f>IF(U34&gt;(Калькулятор_2!$B$7+2),"Скрыть",IF(U34=Калькулятор_2!$B$7+2,SUM($K$6:K33),IF(U34&lt;=Калькулятор_2!$B$7,0,0)))</f>
        <v>0</v>
      </c>
      <c r="L34" s="103">
        <f>IF(U34&gt;(Калькулятор_2!$B$7+2),"Скрыть",IF(U34=Калькулятор_2!$B$7+2,0,IF(U34&lt;=Калькулятор_2!$B$7,0,0)))</f>
        <v>0</v>
      </c>
      <c r="M34" s="101">
        <f>IF(U34&gt;(Калькулятор_2!$B$7+2),"Скрыть",IF(U34=Калькулятор_2!$B$7+2,0,IF(U34&lt;=Калькулятор_2!$B$7,0,0)))</f>
        <v>0</v>
      </c>
      <c r="N34" s="101">
        <f>IF(U34&gt;(Калькулятор_2!$B$7+2),"Скрыть",IF(U34=Калькулятор_2!$B$7+2,0,IF(U34&lt;=Калькулятор_2!$B$7,0,0)))</f>
        <v>0</v>
      </c>
      <c r="O34" s="101">
        <f>IF(U34&gt;(Калькулятор_2!$B$7+2),"Скрыть",IF(U34=Калькулятор_2!$B$7+2,0,IF(U34&lt;=Калькулятор_2!$B$7,0,0)))</f>
        <v>0</v>
      </c>
      <c r="P34" s="101">
        <f>IF(U34&gt;(Калькулятор_2!$B$7+2),"Скрыть",IF(U34=Калькулятор_2!$B$7+2,0,IF(U34&lt;=Калькулятор_2!$B$7,0,0)))</f>
        <v>0</v>
      </c>
      <c r="Q34" s="101">
        <f>IF(U34&gt;(Калькулятор_2!$B$7+2),"Скрыть",IF(U34=Калькулятор_2!$B$7+2,0,IF(U34&lt;=Калькулятор_2!$B$7,0,0)))</f>
        <v>0</v>
      </c>
      <c r="R34" s="101">
        <f>IF(U34&gt;(Калькулятор_2!$B$7+2),"Скрыть",IF(U34=Калькулятор_2!$B$7+2,0,IF(U34&lt;=Калькулятор_2!$B$7,0,0)))</f>
        <v>0</v>
      </c>
      <c r="S34" s="104" t="str">
        <f>IF(U34&gt;(Калькулятор_2!$B$7+2),"Скрыть",IF(U34=Калькулятор_2!$B$7+2,XIRR($E$6:E33,$C$6:C33,50),"Х"))</f>
        <v>Х</v>
      </c>
      <c r="T34" s="105" t="str">
        <f>IF(U34&gt;(Калькулятор_2!$B$7+2),"Скрыть",IF(U34=Калькулятор_2!$B$7+2,G34+F34+K34,"Х"))</f>
        <v>Х</v>
      </c>
      <c r="U34" s="95">
        <v>29</v>
      </c>
      <c r="V34" s="96">
        <f ca="1">Калькулятор_2!E32</f>
        <v>-600</v>
      </c>
      <c r="W34" s="108"/>
    </row>
    <row r="35" spans="1:23" ht="15.6" x14ac:dyDescent="0.3">
      <c r="B35" s="97">
        <f ca="1">IF(U35&gt;(Калькулятор_2!$B$7+2),"Скрыть",IF(U35=Калькулятор_2!$B$7+2,"Усього",Калькулятор_2!C33))</f>
        <v>29</v>
      </c>
      <c r="C35" s="98">
        <f ca="1">IF(U35&gt;(Калькулятор_2!$B$7+2),"Скрыть",IF(U35=Калькулятор_2!$B$7+2,"Х",Калькулятор_2!D33))</f>
        <v>45990</v>
      </c>
      <c r="D35" s="99">
        <f ca="1">IF(U35&gt;(Калькулятор_2!$B$7+2),"Скрыть",IF(U35=Калькулятор_2!$B$7+2,"Усього",IFERROR(C35-C34,"")))</f>
        <v>5</v>
      </c>
      <c r="E35" s="100">
        <f ca="1">IF(U35&gt;(Калькулятор_2!$B$7+2),"Скрыть",IF(U35=Калькулятор_2!$B$7+2,SUM(E34),Калькулятор_2!I33))</f>
        <v>22.5</v>
      </c>
      <c r="F35" s="100">
        <f ca="1">IF(U35&gt;(Калькулятор_2!$B$7+2),"Скрыть",IF(U35=Калькулятор_2!$B$7+2,SUM(F34),Калькулятор_2!G33))</f>
        <v>0</v>
      </c>
      <c r="G35" s="100">
        <f ca="1">IF(U35&gt;(Калькулятор_2!$B$7+2),"Скрыть",IF(U35=Калькулятор_2!$B$7+2,SUM($G$6:G34),Калькулятор_2!H33))</f>
        <v>22.5</v>
      </c>
      <c r="H35" s="101">
        <f>IF(U35&gt;(Калькулятор_2!$B$7+2),"Скрыть",IF(U35=Калькулятор_2!$B$7+2,0,IF(U35&lt;=Калькулятор_2!$B$7,0,0)))</f>
        <v>0</v>
      </c>
      <c r="I35" s="101">
        <f>IF(U35&gt;(Калькулятор_2!$B$7+2),"Скрыть",IF(U35=Калькулятор_2!$B$7+2,0,IF(U35&lt;=Калькулятор_2!$B$7,0,0)))</f>
        <v>0</v>
      </c>
      <c r="J35" s="102">
        <f>IF(U35&gt;(Калькулятор_2!$B$7+2),"Скрыть",IF(U35=Калькулятор_2!$B$7+2,0,IF(U35&lt;=Калькулятор_2!$B$7,0,0)))</f>
        <v>0</v>
      </c>
      <c r="K35" s="100">
        <f>IF(U35&gt;(Калькулятор_2!$B$7+2),"Скрыть",IF(U35=Калькулятор_2!$B$7+2,SUM($K$6:K34),IF(U35&lt;=Калькулятор_2!$B$7,0,0)))</f>
        <v>0</v>
      </c>
      <c r="L35" s="103">
        <f>IF(U35&gt;(Калькулятор_2!$B$7+2),"Скрыть",IF(U35=Калькулятор_2!$B$7+2,0,IF(U35&lt;=Калькулятор_2!$B$7,0,0)))</f>
        <v>0</v>
      </c>
      <c r="M35" s="101">
        <f>IF(U35&gt;(Калькулятор_2!$B$7+2),"Скрыть",IF(U35=Калькулятор_2!$B$7+2,0,IF(U35&lt;=Калькулятор_2!$B$7,0,0)))</f>
        <v>0</v>
      </c>
      <c r="N35" s="101">
        <f>IF(U35&gt;(Калькулятор_2!$B$7+2),"Скрыть",IF(U35=Калькулятор_2!$B$7+2,0,IF(U35&lt;=Калькулятор_2!$B$7,0,0)))</f>
        <v>0</v>
      </c>
      <c r="O35" s="101">
        <f>IF(U35&gt;(Калькулятор_2!$B$7+2),"Скрыть",IF(U35=Калькулятор_2!$B$7+2,0,IF(U35&lt;=Калькулятор_2!$B$7,0,0)))</f>
        <v>0</v>
      </c>
      <c r="P35" s="101">
        <f>IF(U35&gt;(Калькулятор_2!$B$7+2),"Скрыть",IF(U35=Калькулятор_2!$B$7+2,0,IF(U35&lt;=Калькулятор_2!$B$7,0,0)))</f>
        <v>0</v>
      </c>
      <c r="Q35" s="101">
        <f>IF(U35&gt;(Калькулятор_2!$B$7+2),"Скрыть",IF(U35=Калькулятор_2!$B$7+2,0,IF(U35&lt;=Калькулятор_2!$B$7,0,0)))</f>
        <v>0</v>
      </c>
      <c r="R35" s="101">
        <f>IF(U35&gt;(Калькулятор_2!$B$7+2),"Скрыть",IF(U35=Калькулятор_2!$B$7+2,0,IF(U35&lt;=Калькулятор_2!$B$7,0,0)))</f>
        <v>0</v>
      </c>
      <c r="S35" s="104" t="str">
        <f>IF(U35&gt;(Калькулятор_2!$B$7+2),"Скрыть",IF(U35=Калькулятор_2!$B$7+2,XIRR($E$6:E34,$C$6:C34,50),"Х"))</f>
        <v>Х</v>
      </c>
      <c r="T35" s="105" t="str">
        <f>IF(U35&gt;(Калькулятор_2!$B$7+2),"Скрыть",IF(U35=Калькулятор_2!$B$7+2,G35+F35+K35,"Х"))</f>
        <v>Х</v>
      </c>
      <c r="U35" s="95">
        <v>30</v>
      </c>
      <c r="V35" s="96">
        <f ca="1">Калькулятор_2!E33</f>
        <v>-600</v>
      </c>
      <c r="W35" s="108"/>
    </row>
    <row r="36" spans="1:23" ht="15.6" x14ac:dyDescent="0.3">
      <c r="B36" s="97">
        <f ca="1">IF(U36&gt;(Калькулятор_2!$B$7+2),"Скрыть",IF(U36=Калькулятор_2!$B$7+2,"Усього",Калькулятор_2!C34))</f>
        <v>30</v>
      </c>
      <c r="C36" s="98">
        <f ca="1">IF(U36&gt;(Калькулятор_2!$B$7+2),"Скрыть",IF(U36=Калькулятор_2!$B$7+2,"Х",Калькулятор_2!D34))</f>
        <v>45995</v>
      </c>
      <c r="D36" s="99">
        <f ca="1">IF(U36&gt;(Калькулятор_2!$B$7+2),"Скрыть",IF(U36=Калькулятор_2!$B$7+2,"Усього",IFERROR(C36-C35,"")))</f>
        <v>5</v>
      </c>
      <c r="E36" s="100">
        <f ca="1">IF(U36&gt;(Калькулятор_2!$B$7+2),"Скрыть",IF(U36=Калькулятор_2!$B$7+2,SUM(E35),Калькулятор_2!I34))</f>
        <v>22.5</v>
      </c>
      <c r="F36" s="100">
        <f ca="1">IF(U36&gt;(Калькулятор_2!$B$7+2),"Скрыть",IF(U36=Калькулятор_2!$B$7+2,SUM(F35),Калькулятор_2!G34))</f>
        <v>0</v>
      </c>
      <c r="G36" s="100">
        <f ca="1">IF(U36&gt;(Калькулятор_2!$B$7+2),"Скрыть",IF(U36=Калькулятор_2!$B$7+2,SUM($G$6:G35),Калькулятор_2!H34))</f>
        <v>22.5</v>
      </c>
      <c r="H36" s="101">
        <f>IF(U36&gt;(Калькулятор_2!$B$7+2),"Скрыть",IF(U36=Калькулятор_2!$B$7+2,0,IF(U36&lt;=Калькулятор_2!$B$7,0,0)))</f>
        <v>0</v>
      </c>
      <c r="I36" s="101">
        <f>IF(U36&gt;(Калькулятор_2!$B$7+2),"Скрыть",IF(U36=Калькулятор_2!$B$7+2,0,IF(U36&lt;=Калькулятор_2!$B$7,0,0)))</f>
        <v>0</v>
      </c>
      <c r="J36" s="102">
        <f>IF(U36&gt;(Калькулятор_2!$B$7+2),"Скрыть",IF(U36=Калькулятор_2!$B$7+2,0,IF(U36&lt;=Калькулятор_2!$B$7,0,0)))</f>
        <v>0</v>
      </c>
      <c r="K36" s="100">
        <f>IF(U36&gt;(Калькулятор_2!$B$7+2),"Скрыть",IF(U36=Калькулятор_2!$B$7+2,SUM($K$6:K35),IF(U36&lt;=Калькулятор_2!$B$7,0,0)))</f>
        <v>0</v>
      </c>
      <c r="L36" s="103">
        <f>IF(U36&gt;(Калькулятор_2!$B$7+2),"Скрыть",IF(U36=Калькулятор_2!$B$7+2,0,IF(U36&lt;=Калькулятор_2!$B$7,0,0)))</f>
        <v>0</v>
      </c>
      <c r="M36" s="101">
        <f>IF(U36&gt;(Калькулятор_2!$B$7+2),"Скрыть",IF(U36=Калькулятор_2!$B$7+2,0,IF(U36&lt;=Калькулятор_2!$B$7,0,0)))</f>
        <v>0</v>
      </c>
      <c r="N36" s="101">
        <f>IF(U36&gt;(Калькулятор_2!$B$7+2),"Скрыть",IF(U36=Калькулятор_2!$B$7+2,0,IF(U36&lt;=Калькулятор_2!$B$7,0,0)))</f>
        <v>0</v>
      </c>
      <c r="O36" s="101">
        <f>IF(U36&gt;(Калькулятор_2!$B$7+2),"Скрыть",IF(U36=Калькулятор_2!$B$7+2,0,IF(U36&lt;=Калькулятор_2!$B$7,0,0)))</f>
        <v>0</v>
      </c>
      <c r="P36" s="101">
        <f>IF(U36&gt;(Калькулятор_2!$B$7+2),"Скрыть",IF(U36=Калькулятор_2!$B$7+2,0,IF(U36&lt;=Калькулятор_2!$B$7,0,0)))</f>
        <v>0</v>
      </c>
      <c r="Q36" s="101">
        <f>IF(U36&gt;(Калькулятор_2!$B$7+2),"Скрыть",IF(U36=Калькулятор_2!$B$7+2,0,IF(U36&lt;=Калькулятор_2!$B$7,0,0)))</f>
        <v>0</v>
      </c>
      <c r="R36" s="101">
        <f>IF(U36&gt;(Калькулятор_2!$B$7+2),"Скрыть",IF(U36=Калькулятор_2!$B$7+2,0,IF(U36&lt;=Калькулятор_2!$B$7,0,0)))</f>
        <v>0</v>
      </c>
      <c r="S36" s="104" t="str">
        <f>IF(U36&gt;(Калькулятор_2!$B$7+2),"Скрыть",IF(U36=Калькулятор_2!$B$7+2,XIRR($E$6:E35,$C$6:C35,50),"Х"))</f>
        <v>Х</v>
      </c>
      <c r="T36" s="105" t="str">
        <f>IF(U36&gt;(Калькулятор_2!$B$7+2),"Скрыть",IF(U36=Калькулятор_2!$B$7+2,G36+F36+K36,"Х"))</f>
        <v>Х</v>
      </c>
      <c r="U36" s="95">
        <v>31</v>
      </c>
      <c r="V36" s="96">
        <f ca="1">Калькулятор_2!E34</f>
        <v>-600</v>
      </c>
    </row>
    <row r="37" spans="1:23" ht="15.6" x14ac:dyDescent="0.3">
      <c r="A37" s="107" t="str">
        <f>[1]Калькулятор_1!C35</f>
        <v/>
      </c>
      <c r="B37" s="97">
        <f ca="1">IF(U37&gt;(Калькулятор_2!$B$7+2),"Скрыть",IF(U37=Калькулятор_2!$B$7+2,"Усього",Калькулятор_2!C35))</f>
        <v>31</v>
      </c>
      <c r="C37" s="98">
        <f ca="1">IF(U37&gt;(Калькулятор_2!$B$7+2),"Скрыть",IF(U37=Калькулятор_2!$B$7+2,"Х",Калькулятор_2!D35))</f>
        <v>46000</v>
      </c>
      <c r="D37" s="99">
        <f ca="1">IF(U37&gt;(Калькулятор_2!$B$7+2),"Скрыть",IF(U37=Калькулятор_2!$B$7+2,"Усього",IFERROR(C37-C36,"")))</f>
        <v>5</v>
      </c>
      <c r="E37" s="100">
        <f ca="1">IF(U37&gt;(Калькулятор_2!$B$7+2),"Скрыть",IF(U37=Калькулятор_2!$B$7+2,SUM(E36),Калькулятор_2!I35))</f>
        <v>22.5</v>
      </c>
      <c r="F37" s="100">
        <f ca="1">IF(U37&gt;(Калькулятор_2!$B$7+2),"Скрыть",IF(U37=Калькулятор_2!$B$7+2,SUM(F36),Калькулятор_2!G35))</f>
        <v>0</v>
      </c>
      <c r="G37" s="100">
        <f ca="1">IF(U37&gt;(Калькулятор_2!$B$7+2),"Скрыть",IF(U37=Калькулятор_2!$B$7+2,SUM($G$6:G36),Калькулятор_2!H35))</f>
        <v>22.5</v>
      </c>
      <c r="H37" s="101">
        <f>IF(U37&gt;(Калькулятор_2!$B$7+2),"Скрыть",IF(U37=Калькулятор_2!$B$7+2,0,IF(U37&lt;=Калькулятор_2!$B$7,0,0)))</f>
        <v>0</v>
      </c>
      <c r="I37" s="101">
        <f>IF(U37&gt;(Калькулятор_2!$B$7+2),"Скрыть",IF(U37=Калькулятор_2!$B$7+2,0,IF(U37&lt;=Калькулятор_2!$B$7,0,0)))</f>
        <v>0</v>
      </c>
      <c r="J37" s="102">
        <f>IF(U37&gt;(Калькулятор_2!$B$7+2),"Скрыть",IF(U37=Калькулятор_2!$B$7+2,0,IF(U37&lt;=Калькулятор_2!$B$7,0,0)))</f>
        <v>0</v>
      </c>
      <c r="K37" s="100">
        <f>IF(U37&gt;(Калькулятор_2!$B$7+2),"Скрыть",IF(U37=Калькулятор_2!$B$7+2,SUM($K$6:K36),IF(U37&lt;=Калькулятор_2!$B$7,0,0)))</f>
        <v>0</v>
      </c>
      <c r="L37" s="103">
        <f>IF(U37&gt;(Калькулятор_2!$B$7+2),"Скрыть",IF(U37=Калькулятор_2!$B$7+2,0,IF(U37&lt;=Калькулятор_2!$B$7,0,0)))</f>
        <v>0</v>
      </c>
      <c r="M37" s="101">
        <f>IF(U37&gt;(Калькулятор_2!$B$7+2),"Скрыть",IF(U37=Калькулятор_2!$B$7+2,0,IF(U37&lt;=Калькулятор_2!$B$7,0,0)))</f>
        <v>0</v>
      </c>
      <c r="N37" s="101">
        <f>IF(U37&gt;(Калькулятор_2!$B$7+2),"Скрыть",IF(U37=Калькулятор_2!$B$7+2,0,IF(U37&lt;=Калькулятор_2!$B$7,0,0)))</f>
        <v>0</v>
      </c>
      <c r="O37" s="101">
        <f>IF(U37&gt;(Калькулятор_2!$B$7+2),"Скрыть",IF(U37=Калькулятор_2!$B$7+2,0,IF(U37&lt;=Калькулятор_2!$B$7,0,0)))</f>
        <v>0</v>
      </c>
      <c r="P37" s="101">
        <f>IF(U37&gt;(Калькулятор_2!$B$7+2),"Скрыть",IF(U37=Калькулятор_2!$B$7+2,0,IF(U37&lt;=Калькулятор_2!$B$7,0,0)))</f>
        <v>0</v>
      </c>
      <c r="Q37" s="101">
        <f>IF(U37&gt;(Калькулятор_2!$B$7+2),"Скрыть",IF(U37=Калькулятор_2!$B$7+2,0,IF(U37&lt;=Калькулятор_2!$B$7,0,0)))</f>
        <v>0</v>
      </c>
      <c r="R37" s="101">
        <f>IF(U37&gt;(Калькулятор_2!$B$7+2),"Скрыть",IF(U37=Калькулятор_2!$B$7+2,0,IF(U37&lt;=Калькулятор_2!$B$7,0,0)))</f>
        <v>0</v>
      </c>
      <c r="S37" s="104" t="str">
        <f>IF(U37&gt;(Калькулятор_2!$B$7+2),"Скрыть",IF(U37=Калькулятор_2!$B$7+2,XIRR($E$6:E36,$C$6:C36,50),"Х"))</f>
        <v>Х</v>
      </c>
      <c r="T37" s="105" t="str">
        <f>IF(U37&gt;(Калькулятор_2!$B$7+2),"Скрыть",IF(U37=Калькулятор_2!$B$7+2,G37+F37+K37,"Х"))</f>
        <v>Х</v>
      </c>
      <c r="U37" s="95">
        <v>32</v>
      </c>
      <c r="V37" s="96">
        <f ca="1">Калькулятор_2!E35</f>
        <v>-600</v>
      </c>
    </row>
    <row r="38" spans="1:23" ht="15.6" x14ac:dyDescent="0.3">
      <c r="A38" s="107" t="str">
        <f>[1]Калькулятор_1!C36</f>
        <v/>
      </c>
      <c r="B38" s="97">
        <f ca="1">IF(U38&gt;(Калькулятор_2!$B$7+2),"Скрыть",IF(U38=Калькулятор_2!$B$7+2,"Усього",Калькулятор_2!C36))</f>
        <v>32</v>
      </c>
      <c r="C38" s="98">
        <f ca="1">IF(U38&gt;(Калькулятор_2!$B$7+2),"Скрыть",IF(U38=Калькулятор_2!$B$7+2,"Х",Калькулятор_2!D36))</f>
        <v>46005</v>
      </c>
      <c r="D38" s="99">
        <f ca="1">IF(U38&gt;(Калькулятор_2!$B$7+2),"Скрыть",IF(U38=Калькулятор_2!$B$7+2,"Усього",IFERROR(C38-C37,"")))</f>
        <v>5</v>
      </c>
      <c r="E38" s="100">
        <f ca="1">IF(U38&gt;(Калькулятор_2!$B$7+2),"Скрыть",IF(U38=Калькулятор_2!$B$7+2,SUM(E37),Калькулятор_2!I36))</f>
        <v>22.5</v>
      </c>
      <c r="F38" s="100">
        <f ca="1">IF(U38&gt;(Калькулятор_2!$B$7+2),"Скрыть",IF(U38=Калькулятор_2!$B$7+2,SUM(F37),Калькулятор_2!G36))</f>
        <v>0</v>
      </c>
      <c r="G38" s="100">
        <f ca="1">IF(U38&gt;(Калькулятор_2!$B$7+2),"Скрыть",IF(U38=Калькулятор_2!$B$7+2,SUM($G$6:G37),Калькулятор_2!H36))</f>
        <v>22.5</v>
      </c>
      <c r="H38" s="101">
        <f>IF(U38&gt;(Калькулятор_2!$B$7+2),"Скрыть",IF(U38=Калькулятор_2!$B$7+2,0,IF(U38&lt;=Калькулятор_2!$B$7,0,0)))</f>
        <v>0</v>
      </c>
      <c r="I38" s="101">
        <f>IF(U38&gt;(Калькулятор_2!$B$7+2),"Скрыть",IF(U38=Калькулятор_2!$B$7+2,0,IF(U38&lt;=Калькулятор_2!$B$7,0,0)))</f>
        <v>0</v>
      </c>
      <c r="J38" s="102">
        <f>IF(U38&gt;(Калькулятор_2!$B$7+2),"Скрыть",IF(U38=Калькулятор_2!$B$7+2,0,IF(U38&lt;=Калькулятор_2!$B$7,0,0)))</f>
        <v>0</v>
      </c>
      <c r="K38" s="100">
        <f>IF(U38&gt;(Калькулятор_2!$B$7+2),"Скрыть",IF(U38=Калькулятор_2!$B$7+2,SUM($K$6:K37),IF(U38&lt;=Калькулятор_2!$B$7,0,0)))</f>
        <v>0</v>
      </c>
      <c r="L38" s="103">
        <f>IF(U38&gt;(Калькулятор_2!$B$7+2),"Скрыть",IF(U38=Калькулятор_2!$B$7+2,0,IF(U38&lt;=Калькулятор_2!$B$7,0,0)))</f>
        <v>0</v>
      </c>
      <c r="M38" s="101">
        <f>IF(U38&gt;(Калькулятор_2!$B$7+2),"Скрыть",IF(U38=Калькулятор_2!$B$7+2,0,IF(U38&lt;=Калькулятор_2!$B$7,0,0)))</f>
        <v>0</v>
      </c>
      <c r="N38" s="101">
        <f>IF(U38&gt;(Калькулятор_2!$B$7+2),"Скрыть",IF(U38=Калькулятор_2!$B$7+2,0,IF(U38&lt;=Калькулятор_2!$B$7,0,0)))</f>
        <v>0</v>
      </c>
      <c r="O38" s="101">
        <f>IF(U38&gt;(Калькулятор_2!$B$7+2),"Скрыть",IF(U38=Калькулятор_2!$B$7+2,0,IF(U38&lt;=Калькулятор_2!$B$7,0,0)))</f>
        <v>0</v>
      </c>
      <c r="P38" s="101">
        <f>IF(U38&gt;(Калькулятор_2!$B$7+2),"Скрыть",IF(U38=Калькулятор_2!$B$7+2,0,IF(U38&lt;=Калькулятор_2!$B$7,0,0)))</f>
        <v>0</v>
      </c>
      <c r="Q38" s="101">
        <f>IF(U38&gt;(Калькулятор_2!$B$7+2),"Скрыть",IF(U38=Калькулятор_2!$B$7+2,0,IF(U38&lt;=Калькулятор_2!$B$7,0,0)))</f>
        <v>0</v>
      </c>
      <c r="R38" s="101">
        <f>IF(U38&gt;(Калькулятор_2!$B$7+2),"Скрыть",IF(U38=Калькулятор_2!$B$7+2,0,IF(U38&lt;=Калькулятор_2!$B$7,0,0)))</f>
        <v>0</v>
      </c>
      <c r="S38" s="104" t="str">
        <f>IF(U38&gt;(Калькулятор_2!$B$7+2),"Скрыть",IF(U38=Калькулятор_2!$B$7+2,XIRR($E$6:E37,$C$6:C37,50),"Х"))</f>
        <v>Х</v>
      </c>
      <c r="T38" s="105" t="str">
        <f>IF(U38&gt;(Калькулятор_2!$B$7+2),"Скрыть",IF(U38=Калькулятор_2!$B$7+2,G38+F38+K38,"Х"))</f>
        <v>Х</v>
      </c>
      <c r="U38" s="95">
        <v>33</v>
      </c>
      <c r="V38" s="96">
        <f ca="1">Калькулятор_2!E36</f>
        <v>-600</v>
      </c>
    </row>
    <row r="39" spans="1:23" ht="15.6" x14ac:dyDescent="0.3">
      <c r="A39" s="107" t="str">
        <f>[1]Калькулятор_1!C37</f>
        <v/>
      </c>
      <c r="B39" s="97">
        <f ca="1">IF(U39&gt;(Калькулятор_2!$B$7+2),"Скрыть",IF(U39=Калькулятор_2!$B$7+2,"Усього",Калькулятор_2!C37))</f>
        <v>33</v>
      </c>
      <c r="C39" s="98">
        <f ca="1">IF(U39&gt;(Калькулятор_2!$B$7+2),"Скрыть",IF(U39=Калькулятор_2!$B$7+2,"Х",Калькулятор_2!D37))</f>
        <v>46010</v>
      </c>
      <c r="D39" s="99">
        <f ca="1">IF(U39&gt;(Калькулятор_2!$B$7+2),"Скрыть",IF(U39=Калькулятор_2!$B$7+2,"Усього",IFERROR(C39-C38,"")))</f>
        <v>5</v>
      </c>
      <c r="E39" s="100">
        <f ca="1">IF(U39&gt;(Калькулятор_2!$B$7+2),"Скрыть",IF(U39=Калькулятор_2!$B$7+2,SUM(E38),Калькулятор_2!I37))</f>
        <v>22.5</v>
      </c>
      <c r="F39" s="100">
        <f ca="1">IF(U39&gt;(Калькулятор_2!$B$7+2),"Скрыть",IF(U39=Калькулятор_2!$B$7+2,SUM(F38),Калькулятор_2!G37))</f>
        <v>0</v>
      </c>
      <c r="G39" s="100">
        <f ca="1">IF(U39&gt;(Калькулятор_2!$B$7+2),"Скрыть",IF(U39=Калькулятор_2!$B$7+2,SUM($G$6:G38),Калькулятор_2!H37))</f>
        <v>22.5</v>
      </c>
      <c r="H39" s="101">
        <f>IF(U39&gt;(Калькулятор_2!$B$7+2),"Скрыть",IF(U39=Калькулятор_2!$B$7+2,0,IF(U39&lt;=Калькулятор_2!$B$7,0,0)))</f>
        <v>0</v>
      </c>
      <c r="I39" s="101">
        <f>IF(U39&gt;(Калькулятор_2!$B$7+2),"Скрыть",IF(U39=Калькулятор_2!$B$7+2,0,IF(U39&lt;=Калькулятор_2!$B$7,0,0)))</f>
        <v>0</v>
      </c>
      <c r="J39" s="102">
        <f>IF(U39&gt;(Калькулятор_2!$B$7+2),"Скрыть",IF(U39=Калькулятор_2!$B$7+2,0,IF(U39&lt;=Калькулятор_2!$B$7,0,0)))</f>
        <v>0</v>
      </c>
      <c r="K39" s="100">
        <f>IF(U39&gt;(Калькулятор_2!$B$7+2),"Скрыть",IF(U39=Калькулятор_2!$B$7+2,SUM($K$6:K38),IF(U39&lt;=Калькулятор_2!$B$7,0,0)))</f>
        <v>0</v>
      </c>
      <c r="L39" s="103">
        <f>IF(U39&gt;(Калькулятор_2!$B$7+2),"Скрыть",IF(U39=Калькулятор_2!$B$7+2,0,IF(U39&lt;=Калькулятор_2!$B$7,0,0)))</f>
        <v>0</v>
      </c>
      <c r="M39" s="101">
        <f>IF(U39&gt;(Калькулятор_2!$B$7+2),"Скрыть",IF(U39=Калькулятор_2!$B$7+2,0,IF(U39&lt;=Калькулятор_2!$B$7,0,0)))</f>
        <v>0</v>
      </c>
      <c r="N39" s="101">
        <f>IF(U39&gt;(Калькулятор_2!$B$7+2),"Скрыть",IF(U39=Калькулятор_2!$B$7+2,0,IF(U39&lt;=Калькулятор_2!$B$7,0,0)))</f>
        <v>0</v>
      </c>
      <c r="O39" s="101">
        <f>IF(U39&gt;(Калькулятор_2!$B$7+2),"Скрыть",IF(U39=Калькулятор_2!$B$7+2,0,IF(U39&lt;=Калькулятор_2!$B$7,0,0)))</f>
        <v>0</v>
      </c>
      <c r="P39" s="101">
        <f>IF(U39&gt;(Калькулятор_2!$B$7+2),"Скрыть",IF(U39=Калькулятор_2!$B$7+2,0,IF(U39&lt;=Калькулятор_2!$B$7,0,0)))</f>
        <v>0</v>
      </c>
      <c r="Q39" s="101">
        <f>IF(U39&gt;(Калькулятор_2!$B$7+2),"Скрыть",IF(U39=Калькулятор_2!$B$7+2,0,IF(U39&lt;=Калькулятор_2!$B$7,0,0)))</f>
        <v>0</v>
      </c>
      <c r="R39" s="101">
        <f>IF(U39&gt;(Калькулятор_2!$B$7+2),"Скрыть",IF(U39=Калькулятор_2!$B$7+2,0,IF(U39&lt;=Калькулятор_2!$B$7,0,0)))</f>
        <v>0</v>
      </c>
      <c r="S39" s="104" t="str">
        <f>IF(U39&gt;(Калькулятор_2!$B$7+2),"Скрыть",IF(U39=Калькулятор_2!$B$7+2,XIRR($E$6:E38,$C$6:C38,50),"Х"))</f>
        <v>Х</v>
      </c>
      <c r="T39" s="105" t="str">
        <f>IF(U39&gt;(Калькулятор_2!$B$7+2),"Скрыть",IF(U39=Калькулятор_2!$B$7+2,G39+F39+K39,"Х"))</f>
        <v>Х</v>
      </c>
      <c r="U39" s="95">
        <v>34</v>
      </c>
      <c r="V39" s="96">
        <f ca="1">Калькулятор_2!E37</f>
        <v>-600</v>
      </c>
    </row>
    <row r="40" spans="1:23" ht="15.6" x14ac:dyDescent="0.3">
      <c r="A40" s="107" t="str">
        <f>[1]Калькулятор_1!C38</f>
        <v/>
      </c>
      <c r="B40" s="97">
        <f ca="1">IF(U40&gt;(Калькулятор_2!$B$7+2),"Скрыть",IF(U40=Калькулятор_2!$B$7+2,"Усього",Калькулятор_2!C38))</f>
        <v>34</v>
      </c>
      <c r="C40" s="98">
        <f ca="1">IF(U40&gt;(Калькулятор_2!$B$7+2),"Скрыть",IF(U40=Калькулятор_2!$B$7+2,"Х",Калькулятор_2!D38))</f>
        <v>46015</v>
      </c>
      <c r="D40" s="99">
        <f ca="1">IF(U40&gt;(Калькулятор_2!$B$7+2),"Скрыть",IF(U40=Калькулятор_2!$B$7+2,"Усього",IFERROR(C40-C39,"")))</f>
        <v>5</v>
      </c>
      <c r="E40" s="100">
        <f ca="1">IF(U40&gt;(Калькулятор_2!$B$7+2),"Скрыть",IF(U40=Калькулятор_2!$B$7+2,SUM(E39),Калькулятор_2!I38))</f>
        <v>22.5</v>
      </c>
      <c r="F40" s="100">
        <f ca="1">IF(U40&gt;(Калькулятор_2!$B$7+2),"Скрыть",IF(U40=Калькулятор_2!$B$7+2,SUM(F39),Калькулятор_2!G38))</f>
        <v>0</v>
      </c>
      <c r="G40" s="100">
        <f ca="1">IF(U40&gt;(Калькулятор_2!$B$7+2),"Скрыть",IF(U40=Калькулятор_2!$B$7+2,SUM($G$6:G39),Калькулятор_2!H38))</f>
        <v>22.5</v>
      </c>
      <c r="H40" s="101">
        <f>IF(U40&gt;(Калькулятор_2!$B$7+2),"Скрыть",IF(U40=Калькулятор_2!$B$7+2,0,IF(U40&lt;=Калькулятор_2!$B$7,0,0)))</f>
        <v>0</v>
      </c>
      <c r="I40" s="101">
        <f>IF(U40&gt;(Калькулятор_2!$B$7+2),"Скрыть",IF(U40=Калькулятор_2!$B$7+2,0,IF(U40&lt;=Калькулятор_2!$B$7,0,0)))</f>
        <v>0</v>
      </c>
      <c r="J40" s="102">
        <f>IF(U40&gt;(Калькулятор_2!$B$7+2),"Скрыть",IF(U40=Калькулятор_2!$B$7+2,0,IF(U40&lt;=Калькулятор_2!$B$7,0,0)))</f>
        <v>0</v>
      </c>
      <c r="K40" s="100">
        <f>IF(U40&gt;(Калькулятор_2!$B$7+2),"Скрыть",IF(U40=Калькулятор_2!$B$7+2,SUM($K$6:K39),IF(U40&lt;=Калькулятор_2!$B$7,0,0)))</f>
        <v>0</v>
      </c>
      <c r="L40" s="103">
        <f>IF(U40&gt;(Калькулятор_2!$B$7+2),"Скрыть",IF(U40=Калькулятор_2!$B$7+2,0,IF(U40&lt;=Калькулятор_2!$B$7,0,0)))</f>
        <v>0</v>
      </c>
      <c r="M40" s="101">
        <f>IF(U40&gt;(Калькулятор_2!$B$7+2),"Скрыть",IF(U40=Калькулятор_2!$B$7+2,0,IF(U40&lt;=Калькулятор_2!$B$7,0,0)))</f>
        <v>0</v>
      </c>
      <c r="N40" s="101">
        <f>IF(U40&gt;(Калькулятор_2!$B$7+2),"Скрыть",IF(U40=Калькулятор_2!$B$7+2,0,IF(U40&lt;=Калькулятор_2!$B$7,0,0)))</f>
        <v>0</v>
      </c>
      <c r="O40" s="101">
        <f>IF(U40&gt;(Калькулятор_2!$B$7+2),"Скрыть",IF(U40=Калькулятор_2!$B$7+2,0,IF(U40&lt;=Калькулятор_2!$B$7,0,0)))</f>
        <v>0</v>
      </c>
      <c r="P40" s="101">
        <f>IF(U40&gt;(Калькулятор_2!$B$7+2),"Скрыть",IF(U40=Калькулятор_2!$B$7+2,0,IF(U40&lt;=Калькулятор_2!$B$7,0,0)))</f>
        <v>0</v>
      </c>
      <c r="Q40" s="101">
        <f>IF(U40&gt;(Калькулятор_2!$B$7+2),"Скрыть",IF(U40=Калькулятор_2!$B$7+2,0,IF(U40&lt;=Калькулятор_2!$B$7,0,0)))</f>
        <v>0</v>
      </c>
      <c r="R40" s="101">
        <f>IF(U40&gt;(Калькулятор_2!$B$7+2),"Скрыть",IF(U40=Калькулятор_2!$B$7+2,0,IF(U40&lt;=Калькулятор_2!$B$7,0,0)))</f>
        <v>0</v>
      </c>
      <c r="S40" s="104" t="str">
        <f>IF(U40&gt;(Калькулятор_2!$B$7+2),"Скрыть",IF(U40=Калькулятор_2!$B$7+2,XIRR($E$6:E39,$C$6:C39,50),"Х"))</f>
        <v>Х</v>
      </c>
      <c r="T40" s="105" t="str">
        <f>IF(U40&gt;(Калькулятор_2!$B$7+2),"Скрыть",IF(U40=Калькулятор_2!$B$7+2,G40+F40+K40,"Х"))</f>
        <v>Х</v>
      </c>
      <c r="U40" s="95">
        <v>35</v>
      </c>
      <c r="V40" s="96">
        <f ca="1">Калькулятор_2!E38</f>
        <v>-600</v>
      </c>
    </row>
    <row r="41" spans="1:23" ht="15.6" x14ac:dyDescent="0.3">
      <c r="A41" s="107" t="str">
        <f>[1]Калькулятор_1!C39</f>
        <v/>
      </c>
      <c r="B41" s="97">
        <f ca="1">IF(U41&gt;(Калькулятор_2!$B$7+2),"Скрыть",IF(U41=Калькулятор_2!$B$7+2,"Усього",Калькулятор_2!C39))</f>
        <v>35</v>
      </c>
      <c r="C41" s="98">
        <f ca="1">IF(U41&gt;(Калькулятор_2!$B$7+2),"Скрыть",IF(U41=Калькулятор_2!$B$7+2,"Х",Калькулятор_2!D39))</f>
        <v>46020</v>
      </c>
      <c r="D41" s="99">
        <f ca="1">IF(U41&gt;(Калькулятор_2!$B$7+2),"Скрыть",IF(U41=Калькулятор_2!$B$7+2,"Усього",IFERROR(C41-C40,"")))</f>
        <v>5</v>
      </c>
      <c r="E41" s="100">
        <f ca="1">IF(U41&gt;(Калькулятор_2!$B$7+2),"Скрыть",IF(U41=Калькулятор_2!$B$7+2,SUM(E40),Калькулятор_2!I39))</f>
        <v>22.5</v>
      </c>
      <c r="F41" s="100">
        <f ca="1">IF(U41&gt;(Калькулятор_2!$B$7+2),"Скрыть",IF(U41=Калькулятор_2!$B$7+2,SUM(F40),Калькулятор_2!G39))</f>
        <v>0</v>
      </c>
      <c r="G41" s="100">
        <f ca="1">IF(U41&gt;(Калькулятор_2!$B$7+2),"Скрыть",IF(U41=Калькулятор_2!$B$7+2,SUM($G$6:G40),Калькулятор_2!H39))</f>
        <v>22.5</v>
      </c>
      <c r="H41" s="101">
        <f>IF(U41&gt;(Калькулятор_2!$B$7+2),"Скрыть",IF(U41=Калькулятор_2!$B$7+2,0,IF(U41&lt;=Калькулятор_2!$B$7,0,0)))</f>
        <v>0</v>
      </c>
      <c r="I41" s="101">
        <f>IF(U41&gt;(Калькулятор_2!$B$7+2),"Скрыть",IF(U41=Калькулятор_2!$B$7+2,0,IF(U41&lt;=Калькулятор_2!$B$7,0,0)))</f>
        <v>0</v>
      </c>
      <c r="J41" s="102">
        <f>IF(U41&gt;(Калькулятор_2!$B$7+2),"Скрыть",IF(U41=Калькулятор_2!$B$7+2,0,IF(U41&lt;=Калькулятор_2!$B$7,0,0)))</f>
        <v>0</v>
      </c>
      <c r="K41" s="100">
        <f>IF(U41&gt;(Калькулятор_2!$B$7+2),"Скрыть",IF(U41=Калькулятор_2!$B$7+2,SUM($K$6:K40),IF(U41&lt;=Калькулятор_2!$B$7,0,0)))</f>
        <v>0</v>
      </c>
      <c r="L41" s="103">
        <f>IF(U41&gt;(Калькулятор_2!$B$7+2),"Скрыть",IF(U41=Калькулятор_2!$B$7+2,0,IF(U41&lt;=Калькулятор_2!$B$7,0,0)))</f>
        <v>0</v>
      </c>
      <c r="M41" s="101">
        <f>IF(U41&gt;(Калькулятор_2!$B$7+2),"Скрыть",IF(U41=Калькулятор_2!$B$7+2,0,IF(U41&lt;=Калькулятор_2!$B$7,0,0)))</f>
        <v>0</v>
      </c>
      <c r="N41" s="101">
        <f>IF(U41&gt;(Калькулятор_2!$B$7+2),"Скрыть",IF(U41=Калькулятор_2!$B$7+2,0,IF(U41&lt;=Калькулятор_2!$B$7,0,0)))</f>
        <v>0</v>
      </c>
      <c r="O41" s="101">
        <f>IF(U41&gt;(Калькулятор_2!$B$7+2),"Скрыть",IF(U41=Калькулятор_2!$B$7+2,0,IF(U41&lt;=Калькулятор_2!$B$7,0,0)))</f>
        <v>0</v>
      </c>
      <c r="P41" s="101">
        <f>IF(U41&gt;(Калькулятор_2!$B$7+2),"Скрыть",IF(U41=Калькулятор_2!$B$7+2,0,IF(U41&lt;=Калькулятор_2!$B$7,0,0)))</f>
        <v>0</v>
      </c>
      <c r="Q41" s="101">
        <f>IF(U41&gt;(Калькулятор_2!$B$7+2),"Скрыть",IF(U41=Калькулятор_2!$B$7+2,0,IF(U41&lt;=Калькулятор_2!$B$7,0,0)))</f>
        <v>0</v>
      </c>
      <c r="R41" s="101">
        <f>IF(U41&gt;(Калькулятор_2!$B$7+2),"Скрыть",IF(U41=Калькулятор_2!$B$7+2,0,IF(U41&lt;=Калькулятор_2!$B$7,0,0)))</f>
        <v>0</v>
      </c>
      <c r="S41" s="104" t="str">
        <f>IF(U41&gt;(Калькулятор_2!$B$7+2),"Скрыть",IF(U41=Калькулятор_2!$B$7+2,XIRR($E$6:E40,$C$6:C40,50),"Х"))</f>
        <v>Х</v>
      </c>
      <c r="T41" s="105" t="str">
        <f>IF(U41&gt;(Калькулятор_2!$B$7+2),"Скрыть",IF(U41=Калькулятор_2!$B$7+2,G41+F41+K41,"Х"))</f>
        <v>Х</v>
      </c>
      <c r="U41" s="95">
        <v>36</v>
      </c>
      <c r="V41" s="96">
        <f ca="1">Калькулятор_2!E39</f>
        <v>-600</v>
      </c>
    </row>
    <row r="42" spans="1:23" ht="15.6" x14ac:dyDescent="0.3">
      <c r="B42" s="97">
        <f ca="1">IF(U42&gt;(Калькулятор_2!$B$7+2),"Скрыть",IF(U42=Калькулятор_2!$B$7+2,"Усього",Калькулятор_2!C40))</f>
        <v>36</v>
      </c>
      <c r="C42" s="98">
        <f ca="1">IF(U42&gt;(Калькулятор_2!$B$7+2),"Скрыть",IF(U42=Калькулятор_2!$B$7+2,"Х",Калькулятор_2!D40))</f>
        <v>46025</v>
      </c>
      <c r="D42" s="99">
        <f ca="1">IF(U42&gt;(Калькулятор_2!$B$7+2),"Скрыть",IF(U42=Калькулятор_2!$B$7+2,"Усього",IFERROR(C42-C41,"")))</f>
        <v>5</v>
      </c>
      <c r="E42" s="100">
        <f ca="1">IF(U42&gt;(Калькулятор_2!$B$7+2),"Скрыть",IF(U42=Калькулятор_2!$B$7+2,SUM(E41),Калькулятор_2!I40))</f>
        <v>22.5</v>
      </c>
      <c r="F42" s="100">
        <f ca="1">IF(U42&gt;(Калькулятор_2!$B$7+2),"Скрыть",IF(U42=Калькулятор_2!$B$7+2,SUM(F41),Калькулятор_2!G40))</f>
        <v>0</v>
      </c>
      <c r="G42" s="100">
        <f ca="1">IF(U42&gt;(Калькулятор_2!$B$7+2),"Скрыть",IF(U42=Калькулятор_2!$B$7+2,SUM($G$6:G41),Калькулятор_2!H40))</f>
        <v>22.5</v>
      </c>
      <c r="H42" s="101">
        <f>IF(U42&gt;(Калькулятор_2!$B$7+2),"Скрыть",IF(U42=Калькулятор_2!$B$7+2,0,IF(U42&lt;=Калькулятор_2!$B$7,0,0)))</f>
        <v>0</v>
      </c>
      <c r="I42" s="101">
        <f>IF(U42&gt;(Калькулятор_2!$B$7+2),"Скрыть",IF(U42=Калькулятор_2!$B$7+2,0,IF(U42&lt;=Калькулятор_2!$B$7,0,0)))</f>
        <v>0</v>
      </c>
      <c r="J42" s="102">
        <f>IF(U42&gt;(Калькулятор_2!$B$7+2),"Скрыть",IF(U42=Калькулятор_2!$B$7+2,0,IF(U42&lt;=Калькулятор_2!$B$7,0,0)))</f>
        <v>0</v>
      </c>
      <c r="K42" s="100">
        <f>IF(U42&gt;(Калькулятор_2!$B$7+2),"Скрыть",IF(U42=Калькулятор_2!$B$7+2,SUM($K$6:K41),IF(U42&lt;=Калькулятор_2!$B$7,0,0)))</f>
        <v>0</v>
      </c>
      <c r="L42" s="103">
        <f>IF(U42&gt;(Калькулятор_2!$B$7+2),"Скрыть",IF(U42=Калькулятор_2!$B$7+2,0,IF(U42&lt;=Калькулятор_2!$B$7,0,0)))</f>
        <v>0</v>
      </c>
      <c r="M42" s="101">
        <f>IF(U42&gt;(Калькулятор_2!$B$7+2),"Скрыть",IF(U42=Калькулятор_2!$B$7+2,0,IF(U42&lt;=Калькулятор_2!$B$7,0,0)))</f>
        <v>0</v>
      </c>
      <c r="N42" s="101">
        <f>IF(U42&gt;(Калькулятор_2!$B$7+2),"Скрыть",IF(U42=Калькулятор_2!$B$7+2,0,IF(U42&lt;=Калькулятор_2!$B$7,0,0)))</f>
        <v>0</v>
      </c>
      <c r="O42" s="101">
        <f>IF(U42&gt;(Калькулятор_2!$B$7+2),"Скрыть",IF(U42=Калькулятор_2!$B$7+2,0,IF(U42&lt;=Калькулятор_2!$B$7,0,0)))</f>
        <v>0</v>
      </c>
      <c r="P42" s="101">
        <f>IF(U42&gt;(Калькулятор_2!$B$7+2),"Скрыть",IF(U42=Калькулятор_2!$B$7+2,0,IF(U42&lt;=Калькулятор_2!$B$7,0,0)))</f>
        <v>0</v>
      </c>
      <c r="Q42" s="101">
        <f>IF(U42&gt;(Калькулятор_2!$B$7+2),"Скрыть",IF(U42=Калькулятор_2!$B$7+2,0,IF(U42&lt;=Калькулятор_2!$B$7,0,0)))</f>
        <v>0</v>
      </c>
      <c r="R42" s="101">
        <f>IF(U42&gt;(Калькулятор_2!$B$7+2),"Скрыть",IF(U42=Калькулятор_2!$B$7+2,0,IF(U42&lt;=Калькулятор_2!$B$7,0,0)))</f>
        <v>0</v>
      </c>
      <c r="S42" s="104" t="str">
        <f>IF(U42&gt;(Калькулятор_2!$B$7+2),"Скрыть",IF(U42=Калькулятор_2!$B$7+2,XIRR($E$6:E41,$C$6:C41,50),"Х"))</f>
        <v>Х</v>
      </c>
      <c r="T42" s="105" t="str">
        <f>IF(U42&gt;(Калькулятор_2!$B$7+2),"Скрыть",IF(U42=Калькулятор_2!$B$7+2,G42+F42+K42,"Х"))</f>
        <v>Х</v>
      </c>
      <c r="U42" s="95">
        <v>37</v>
      </c>
      <c r="V42" s="96">
        <f ca="1">Калькулятор_2!E40</f>
        <v>-600</v>
      </c>
    </row>
    <row r="43" spans="1:23" ht="15.6" x14ac:dyDescent="0.3">
      <c r="B43" s="97">
        <f ca="1">IF(U43&gt;(Калькулятор_2!$B$7+2),"Скрыть",IF(U43=Калькулятор_2!$B$7+2,"Усього",Калькулятор_2!C41))</f>
        <v>37</v>
      </c>
      <c r="C43" s="98">
        <f ca="1">IF(U43&gt;(Калькулятор_2!$B$7+2),"Скрыть",IF(U43=Калькулятор_2!$B$7+2,"Х",Калькулятор_2!D41))</f>
        <v>46030</v>
      </c>
      <c r="D43" s="99">
        <f ca="1">IF(U43&gt;(Калькулятор_2!$B$7+2),"Скрыть",IF(U43=Калькулятор_2!$B$7+2,"Усього",IFERROR(C43-C42,"")))</f>
        <v>5</v>
      </c>
      <c r="E43" s="100">
        <f ca="1">IF(U43&gt;(Калькулятор_2!$B$7+2),"Скрыть",IF(U43=Калькулятор_2!$B$7+2,SUM(E42),Калькулятор_2!I41))</f>
        <v>22.5</v>
      </c>
      <c r="F43" s="100">
        <f ca="1">IF(U43&gt;(Калькулятор_2!$B$7+2),"Скрыть",IF(U43=Калькулятор_2!$B$7+2,SUM(F42),Калькулятор_2!G41))</f>
        <v>0</v>
      </c>
      <c r="G43" s="100">
        <f ca="1">IF(U43&gt;(Калькулятор_2!$B$7+2),"Скрыть",IF(U43=Калькулятор_2!$B$7+2,SUM($G$6:G42),Калькулятор_2!H41))</f>
        <v>22.5</v>
      </c>
      <c r="H43" s="101">
        <f>IF(U43&gt;(Калькулятор_2!$B$7+2),"Скрыть",IF(U43=Калькулятор_2!$B$7+2,0,IF(U43&lt;=Калькулятор_2!$B$7,0,0)))</f>
        <v>0</v>
      </c>
      <c r="I43" s="101">
        <f>IF(U43&gt;(Калькулятор_2!$B$7+2),"Скрыть",IF(U43=Калькулятор_2!$B$7+2,0,IF(U43&lt;=Калькулятор_2!$B$7,0,0)))</f>
        <v>0</v>
      </c>
      <c r="J43" s="102">
        <f>IF(U43&gt;(Калькулятор_2!$B$7+2),"Скрыть",IF(U43=Калькулятор_2!$B$7+2,0,IF(U43&lt;=Калькулятор_2!$B$7,0,0)))</f>
        <v>0</v>
      </c>
      <c r="K43" s="100">
        <f>IF(U43&gt;(Калькулятор_2!$B$7+2),"Скрыть",IF(U43=Калькулятор_2!$B$7+2,SUM($K$6:K42),IF(U43&lt;=Калькулятор_2!$B$7,0,0)))</f>
        <v>0</v>
      </c>
      <c r="L43" s="103">
        <f>IF(U43&gt;(Калькулятор_2!$B$7+2),"Скрыть",IF(U43=Калькулятор_2!$B$7+2,0,IF(U43&lt;=Калькулятор_2!$B$7,0,0)))</f>
        <v>0</v>
      </c>
      <c r="M43" s="101">
        <f>IF(U43&gt;(Калькулятор_2!$B$7+2),"Скрыть",IF(U43=Калькулятор_2!$B$7+2,0,IF(U43&lt;=Калькулятор_2!$B$7,0,0)))</f>
        <v>0</v>
      </c>
      <c r="N43" s="101">
        <f>IF(U43&gt;(Калькулятор_2!$B$7+2),"Скрыть",IF(U43=Калькулятор_2!$B$7+2,0,IF(U43&lt;=Калькулятор_2!$B$7,0,0)))</f>
        <v>0</v>
      </c>
      <c r="O43" s="101">
        <f>IF(U43&gt;(Калькулятор_2!$B$7+2),"Скрыть",IF(U43=Калькулятор_2!$B$7+2,0,IF(U43&lt;=Калькулятор_2!$B$7,0,0)))</f>
        <v>0</v>
      </c>
      <c r="P43" s="101">
        <f>IF(U43&gt;(Калькулятор_2!$B$7+2),"Скрыть",IF(U43=Калькулятор_2!$B$7+2,0,IF(U43&lt;=Калькулятор_2!$B$7,0,0)))</f>
        <v>0</v>
      </c>
      <c r="Q43" s="101">
        <f>IF(U43&gt;(Калькулятор_2!$B$7+2),"Скрыть",IF(U43=Калькулятор_2!$B$7+2,0,IF(U43&lt;=Калькулятор_2!$B$7,0,0)))</f>
        <v>0</v>
      </c>
      <c r="R43" s="101">
        <f>IF(U43&gt;(Калькулятор_2!$B$7+2),"Скрыть",IF(U43=Калькулятор_2!$B$7+2,0,IF(U43&lt;=Калькулятор_2!$B$7,0,0)))</f>
        <v>0</v>
      </c>
      <c r="S43" s="104" t="str">
        <f>IF(U43&gt;(Калькулятор_2!$B$7+2),"Скрыть",IF(U43=Калькулятор_2!$B$7+2,XIRR($E$6:E42,$C$6:C42,50),"Х"))</f>
        <v>Х</v>
      </c>
      <c r="T43" s="105" t="str">
        <f>IF(U43&gt;(Калькулятор_2!$B$7+2),"Скрыть",IF(U43=Калькулятор_2!$B$7+2,G43+F43+K43,"Х"))</f>
        <v>Х</v>
      </c>
      <c r="U43" s="95">
        <v>38</v>
      </c>
      <c r="V43" s="96">
        <f ca="1">Калькулятор_2!E41</f>
        <v>-600</v>
      </c>
    </row>
    <row r="44" spans="1:23" ht="15.6" x14ac:dyDescent="0.3">
      <c r="B44" s="97">
        <f ca="1">IF(U44&gt;(Калькулятор_2!$B$7+2),"Скрыть",IF(U44=Калькулятор_2!$B$7+2,"Усього",Калькулятор_2!C42))</f>
        <v>38</v>
      </c>
      <c r="C44" s="98">
        <f ca="1">IF(U44&gt;(Калькулятор_2!$B$7+2),"Скрыть",IF(U44=Калькулятор_2!$B$7+2,"Х",Калькулятор_2!D42))</f>
        <v>46035</v>
      </c>
      <c r="D44" s="99">
        <f ca="1">IF(U44&gt;(Калькулятор_2!$B$7+2),"Скрыть",IF(U44=Калькулятор_2!$B$7+2,"Усього",IFERROR(C44-C43,"")))</f>
        <v>5</v>
      </c>
      <c r="E44" s="100">
        <f ca="1">IF(U44&gt;(Калькулятор_2!$B$7+2),"Скрыть",IF(U44=Калькулятор_2!$B$7+2,SUM(E43),Калькулятор_2!I42))</f>
        <v>22.5</v>
      </c>
      <c r="F44" s="100">
        <f ca="1">IF(U44&gt;(Калькулятор_2!$B$7+2),"Скрыть",IF(U44=Калькулятор_2!$B$7+2,SUM(F43),Калькулятор_2!G42))</f>
        <v>0</v>
      </c>
      <c r="G44" s="100">
        <f ca="1">IF(U44&gt;(Калькулятор_2!$B$7+2),"Скрыть",IF(U44=Калькулятор_2!$B$7+2,SUM($G$6:G43),Калькулятор_2!H42))</f>
        <v>22.5</v>
      </c>
      <c r="H44" s="101">
        <f>IF(U44&gt;(Калькулятор_2!$B$7+2),"Скрыть",IF(U44=Калькулятор_2!$B$7+2,0,IF(U44&lt;=Калькулятор_2!$B$7,0,0)))</f>
        <v>0</v>
      </c>
      <c r="I44" s="101">
        <f>IF(U44&gt;(Калькулятор_2!$B$7+2),"Скрыть",IF(U44=Калькулятор_2!$B$7+2,0,IF(U44&lt;=Калькулятор_2!$B$7,0,0)))</f>
        <v>0</v>
      </c>
      <c r="J44" s="102">
        <f>IF(U44&gt;(Калькулятор_2!$B$7+2),"Скрыть",IF(U44=Калькулятор_2!$B$7+2,0,IF(U44&lt;=Калькулятор_2!$B$7,0,0)))</f>
        <v>0</v>
      </c>
      <c r="K44" s="100">
        <f>IF(U44&gt;(Калькулятор_2!$B$7+2),"Скрыть",IF(U44=Калькулятор_2!$B$7+2,SUM($K$6:K43),IF(U44&lt;=Калькулятор_2!$B$7,0,0)))</f>
        <v>0</v>
      </c>
      <c r="L44" s="103">
        <f>IF(U44&gt;(Калькулятор_2!$B$7+2),"Скрыть",IF(U44=Калькулятор_2!$B$7+2,0,IF(U44&lt;=Калькулятор_2!$B$7,0,0)))</f>
        <v>0</v>
      </c>
      <c r="M44" s="101">
        <f>IF(U44&gt;(Калькулятор_2!$B$7+2),"Скрыть",IF(U44=Калькулятор_2!$B$7+2,0,IF(U44&lt;=Калькулятор_2!$B$7,0,0)))</f>
        <v>0</v>
      </c>
      <c r="N44" s="101">
        <f>IF(U44&gt;(Калькулятор_2!$B$7+2),"Скрыть",IF(U44=Калькулятор_2!$B$7+2,0,IF(U44&lt;=Калькулятор_2!$B$7,0,0)))</f>
        <v>0</v>
      </c>
      <c r="O44" s="101">
        <f>IF(U44&gt;(Калькулятор_2!$B$7+2),"Скрыть",IF(U44=Калькулятор_2!$B$7+2,0,IF(U44&lt;=Калькулятор_2!$B$7,0,0)))</f>
        <v>0</v>
      </c>
      <c r="P44" s="101">
        <f>IF(U44&gt;(Калькулятор_2!$B$7+2),"Скрыть",IF(U44=Калькулятор_2!$B$7+2,0,IF(U44&lt;=Калькулятор_2!$B$7,0,0)))</f>
        <v>0</v>
      </c>
      <c r="Q44" s="101">
        <f>IF(U44&gt;(Калькулятор_2!$B$7+2),"Скрыть",IF(U44=Калькулятор_2!$B$7+2,0,IF(U44&lt;=Калькулятор_2!$B$7,0,0)))</f>
        <v>0</v>
      </c>
      <c r="R44" s="101">
        <f>IF(U44&gt;(Калькулятор_2!$B$7+2),"Скрыть",IF(U44=Калькулятор_2!$B$7+2,0,IF(U44&lt;=Калькулятор_2!$B$7,0,0)))</f>
        <v>0</v>
      </c>
      <c r="S44" s="104" t="str">
        <f>IF(U44&gt;(Калькулятор_2!$B$7+2),"Скрыть",IF(U44=Калькулятор_2!$B$7+2,XIRR($E$6:E43,$C$6:C43,50),"Х"))</f>
        <v>Х</v>
      </c>
      <c r="T44" s="105" t="str">
        <f>IF(U44&gt;(Калькулятор_2!$B$7+2),"Скрыть",IF(U44=Калькулятор_2!$B$7+2,G44+F44+K44,"Х"))</f>
        <v>Х</v>
      </c>
      <c r="U44" s="95">
        <v>39</v>
      </c>
      <c r="V44" s="96">
        <f ca="1">Калькулятор_2!E42</f>
        <v>-600</v>
      </c>
    </row>
    <row r="45" spans="1:23" ht="15.6" x14ac:dyDescent="0.3">
      <c r="B45" s="97">
        <f ca="1">IF(U45&gt;(Калькулятор_2!$B$7+2),"Скрыть",IF(U45=Калькулятор_2!$B$7+2,"Усього",Калькулятор_2!C43))</f>
        <v>39</v>
      </c>
      <c r="C45" s="98">
        <f ca="1">IF(U45&gt;(Калькулятор_2!$B$7+2),"Скрыть",IF(U45=Калькулятор_2!$B$7+2,"Х",Калькулятор_2!D43))</f>
        <v>46040</v>
      </c>
      <c r="D45" s="99">
        <f ca="1">IF(U45&gt;(Калькулятор_2!$B$7+2),"Скрыть",IF(U45=Калькулятор_2!$B$7+2,"Усього",IFERROR(C45-C44,"")))</f>
        <v>5</v>
      </c>
      <c r="E45" s="100">
        <f ca="1">IF(U45&gt;(Калькулятор_2!$B$7+2),"Скрыть",IF(U45=Калькулятор_2!$B$7+2,SUM(E44),Калькулятор_2!I43))</f>
        <v>22.5</v>
      </c>
      <c r="F45" s="100">
        <f ca="1">IF(U45&gt;(Калькулятор_2!$B$7+2),"Скрыть",IF(U45=Калькулятор_2!$B$7+2,SUM(F44),Калькулятор_2!G43))</f>
        <v>0</v>
      </c>
      <c r="G45" s="100">
        <f ca="1">IF(U45&gt;(Калькулятор_2!$B$7+2),"Скрыть",IF(U45=Калькулятор_2!$B$7+2,SUM($G$6:G44),Калькулятор_2!H43))</f>
        <v>22.5</v>
      </c>
      <c r="H45" s="101">
        <f>IF(U45&gt;(Калькулятор_2!$B$7+2),"Скрыть",IF(U45=Калькулятор_2!$B$7+2,0,IF(U45&lt;=Калькулятор_2!$B$7,0,0)))</f>
        <v>0</v>
      </c>
      <c r="I45" s="101">
        <f>IF(U45&gt;(Калькулятор_2!$B$7+2),"Скрыть",IF(U45=Калькулятор_2!$B$7+2,0,IF(U45&lt;=Калькулятор_2!$B$7,0,0)))</f>
        <v>0</v>
      </c>
      <c r="J45" s="102">
        <f>IF(U45&gt;(Калькулятор_2!$B$7+2),"Скрыть",IF(U45=Калькулятор_2!$B$7+2,0,IF(U45&lt;=Калькулятор_2!$B$7,0,0)))</f>
        <v>0</v>
      </c>
      <c r="K45" s="100">
        <f>IF(U45&gt;(Калькулятор_2!$B$7+2),"Скрыть",IF(U45=Калькулятор_2!$B$7+2,SUM($K$6:K44),IF(U45&lt;=Калькулятор_2!$B$7,0,0)))</f>
        <v>0</v>
      </c>
      <c r="L45" s="103">
        <f>IF(U45&gt;(Калькулятор_2!$B$7+2),"Скрыть",IF(U45=Калькулятор_2!$B$7+2,0,IF(U45&lt;=Калькулятор_2!$B$7,0,0)))</f>
        <v>0</v>
      </c>
      <c r="M45" s="101">
        <f>IF(U45&gt;(Калькулятор_2!$B$7+2),"Скрыть",IF(U45=Калькулятор_2!$B$7+2,0,IF(U45&lt;=Калькулятор_2!$B$7,0,0)))</f>
        <v>0</v>
      </c>
      <c r="N45" s="101">
        <f>IF(U45&gt;(Калькулятор_2!$B$7+2),"Скрыть",IF(U45=Калькулятор_2!$B$7+2,0,IF(U45&lt;=Калькулятор_2!$B$7,0,0)))</f>
        <v>0</v>
      </c>
      <c r="O45" s="101">
        <f>IF(U45&gt;(Калькулятор_2!$B$7+2),"Скрыть",IF(U45=Калькулятор_2!$B$7+2,0,IF(U45&lt;=Калькулятор_2!$B$7,0,0)))</f>
        <v>0</v>
      </c>
      <c r="P45" s="101">
        <f>IF(U45&gt;(Калькулятор_2!$B$7+2),"Скрыть",IF(U45=Калькулятор_2!$B$7+2,0,IF(U45&lt;=Калькулятор_2!$B$7,0,0)))</f>
        <v>0</v>
      </c>
      <c r="Q45" s="101">
        <f>IF(U45&gt;(Калькулятор_2!$B$7+2),"Скрыть",IF(U45=Калькулятор_2!$B$7+2,0,IF(U45&lt;=Калькулятор_2!$B$7,0,0)))</f>
        <v>0</v>
      </c>
      <c r="R45" s="101">
        <f>IF(U45&gt;(Калькулятор_2!$B$7+2),"Скрыть",IF(U45=Калькулятор_2!$B$7+2,0,IF(U45&lt;=Калькулятор_2!$B$7,0,0)))</f>
        <v>0</v>
      </c>
      <c r="S45" s="104" t="str">
        <f>IF(U45&gt;(Калькулятор_2!$B$7+2),"Скрыть",IF(U45=Калькулятор_2!$B$7+2,XIRR($E$6:E44,$C$6:C44,50),"Х"))</f>
        <v>Х</v>
      </c>
      <c r="T45" s="105" t="str">
        <f>IF(U45&gt;(Калькулятор_2!$B$7+2),"Скрыть",IF(U45=Калькулятор_2!$B$7+2,G45+F45+K45,"Х"))</f>
        <v>Х</v>
      </c>
      <c r="U45" s="95">
        <v>40</v>
      </c>
      <c r="V45" s="96">
        <f ca="1">Калькулятор_2!E43</f>
        <v>-600</v>
      </c>
    </row>
    <row r="46" spans="1:23" ht="15.6" x14ac:dyDescent="0.3">
      <c r="B46" s="97">
        <f ca="1">IF(U46&gt;(Калькулятор_2!$B$7+2),"Скрыть",IF(U46=Калькулятор_2!$B$7+2,"Усього",Калькулятор_2!C44))</f>
        <v>40</v>
      </c>
      <c r="C46" s="98">
        <f ca="1">IF(U46&gt;(Калькулятор_2!$B$7+2),"Скрыть",IF(U46=Калькулятор_2!$B$7+2,"Х",Калькулятор_2!D44))</f>
        <v>46045</v>
      </c>
      <c r="D46" s="99">
        <f ca="1">IF(U46&gt;(Калькулятор_2!$B$7+2),"Скрыть",IF(U46=Калькулятор_2!$B$7+2,"Усього",IFERROR(C46-C45,"")))</f>
        <v>5</v>
      </c>
      <c r="E46" s="100">
        <f ca="1">IF(U46&gt;(Калькулятор_2!$B$7+2),"Скрыть",IF(U46=Калькулятор_2!$B$7+2,SUM(E45),Калькулятор_2!I44))</f>
        <v>22.5</v>
      </c>
      <c r="F46" s="100">
        <f ca="1">IF(U46&gt;(Калькулятор_2!$B$7+2),"Скрыть",IF(U46=Калькулятор_2!$B$7+2,SUM(F45),Калькулятор_2!G44))</f>
        <v>0</v>
      </c>
      <c r="G46" s="100">
        <f ca="1">IF(U46&gt;(Калькулятор_2!$B$7+2),"Скрыть",IF(U46=Калькулятор_2!$B$7+2,SUM($G$6:G45),Калькулятор_2!H44))</f>
        <v>22.5</v>
      </c>
      <c r="H46" s="101">
        <f>IF(U46&gt;(Калькулятор_2!$B$7+2),"Скрыть",IF(U46=Калькулятор_2!$B$7+2,0,IF(U46&lt;=Калькулятор_2!$B$7,0,0)))</f>
        <v>0</v>
      </c>
      <c r="I46" s="101">
        <f>IF(U46&gt;(Калькулятор_2!$B$7+2),"Скрыть",IF(U46=Калькулятор_2!$B$7+2,0,IF(U46&lt;=Калькулятор_2!$B$7,0,0)))</f>
        <v>0</v>
      </c>
      <c r="J46" s="102">
        <f>IF(U46&gt;(Калькулятор_2!$B$7+2),"Скрыть",IF(U46=Калькулятор_2!$B$7+2,0,IF(U46&lt;=Калькулятор_2!$B$7,0,0)))</f>
        <v>0</v>
      </c>
      <c r="K46" s="100">
        <f>IF(U46&gt;(Калькулятор_2!$B$7+2),"Скрыть",IF(U46=Калькулятор_2!$B$7+2,SUM($K$6:K45),IF(U46&lt;=Калькулятор_2!$B$7,0,0)))</f>
        <v>0</v>
      </c>
      <c r="L46" s="103">
        <f>IF(U46&gt;(Калькулятор_2!$B$7+2),"Скрыть",IF(U46=Калькулятор_2!$B$7+2,0,IF(U46&lt;=Калькулятор_2!$B$7,0,0)))</f>
        <v>0</v>
      </c>
      <c r="M46" s="101">
        <f>IF(U46&gt;(Калькулятор_2!$B$7+2),"Скрыть",IF(U46=Калькулятор_2!$B$7+2,0,IF(U46&lt;=Калькулятор_2!$B$7,0,0)))</f>
        <v>0</v>
      </c>
      <c r="N46" s="101">
        <f>IF(U46&gt;(Калькулятор_2!$B$7+2),"Скрыть",IF(U46=Калькулятор_2!$B$7+2,0,IF(U46&lt;=Калькулятор_2!$B$7,0,0)))</f>
        <v>0</v>
      </c>
      <c r="O46" s="101">
        <f>IF(U46&gt;(Калькулятор_2!$B$7+2),"Скрыть",IF(U46=Калькулятор_2!$B$7+2,0,IF(U46&lt;=Калькулятор_2!$B$7,0,0)))</f>
        <v>0</v>
      </c>
      <c r="P46" s="101">
        <f>IF(U46&gt;(Калькулятор_2!$B$7+2),"Скрыть",IF(U46=Калькулятор_2!$B$7+2,0,IF(U46&lt;=Калькулятор_2!$B$7,0,0)))</f>
        <v>0</v>
      </c>
      <c r="Q46" s="101">
        <f>IF(U46&gt;(Калькулятор_2!$B$7+2),"Скрыть",IF(U46=Калькулятор_2!$B$7+2,0,IF(U46&lt;=Калькулятор_2!$B$7,0,0)))</f>
        <v>0</v>
      </c>
      <c r="R46" s="101">
        <f>IF(U46&gt;(Калькулятор_2!$B$7+2),"Скрыть",IF(U46=Калькулятор_2!$B$7+2,0,IF(U46&lt;=Калькулятор_2!$B$7,0,0)))</f>
        <v>0</v>
      </c>
      <c r="S46" s="104" t="str">
        <f>IF(U46&gt;(Калькулятор_2!$B$7+2),"Скрыть",IF(U46=Калькулятор_2!$B$7+2,XIRR($E$6:E45,$C$6:C45,50),"Х"))</f>
        <v>Х</v>
      </c>
      <c r="T46" s="105" t="str">
        <f>IF(U46&gt;(Калькулятор_2!$B$7+2),"Скрыть",IF(U46=Калькулятор_2!$B$7+2,G46+F46+K46,"Х"))</f>
        <v>Х</v>
      </c>
      <c r="U46" s="95">
        <v>41</v>
      </c>
      <c r="V46" s="96">
        <f ca="1">Калькулятор_2!E44</f>
        <v>-600</v>
      </c>
    </row>
    <row r="47" spans="1:23" ht="15.6" x14ac:dyDescent="0.3">
      <c r="B47" s="97">
        <f ca="1">IF(U47&gt;(Калькулятор_2!$B$7+2),"Скрыть",IF(U47=Калькулятор_2!$B$7+2,"Усього",Калькулятор_2!C45))</f>
        <v>41</v>
      </c>
      <c r="C47" s="98">
        <f ca="1">IF(U47&gt;(Калькулятор_2!$B$7+2),"Скрыть",IF(U47=Калькулятор_2!$B$7+2,"Х",Калькулятор_2!D45))</f>
        <v>46050</v>
      </c>
      <c r="D47" s="99">
        <f ca="1">IF(U47&gt;(Калькулятор_2!$B$7+2),"Скрыть",IF(U47=Калькулятор_2!$B$7+2,"Усього",IFERROR(C47-C46,"")))</f>
        <v>5</v>
      </c>
      <c r="E47" s="100">
        <f ca="1">IF(U47&gt;(Калькулятор_2!$B$7+2),"Скрыть",IF(U47=Калькулятор_2!$B$7+2,SUM(E46),Калькулятор_2!I45))</f>
        <v>22.5</v>
      </c>
      <c r="F47" s="100">
        <f ca="1">IF(U47&gt;(Калькулятор_2!$B$7+2),"Скрыть",IF(U47=Калькулятор_2!$B$7+2,SUM(F46),Калькулятор_2!G45))</f>
        <v>0</v>
      </c>
      <c r="G47" s="100">
        <f ca="1">IF(U47&gt;(Калькулятор_2!$B$7+2),"Скрыть",IF(U47=Калькулятор_2!$B$7+2,SUM($G$6:G46),Калькулятор_2!H45))</f>
        <v>22.5</v>
      </c>
      <c r="H47" s="101">
        <f>IF(U47&gt;(Калькулятор_2!$B$7+2),"Скрыть",IF(U47=Калькулятор_2!$B$7+2,0,IF(U47&lt;=Калькулятор_2!$B$7,0,0)))</f>
        <v>0</v>
      </c>
      <c r="I47" s="101">
        <f>IF(U47&gt;(Калькулятор_2!$B$7+2),"Скрыть",IF(U47=Калькулятор_2!$B$7+2,0,IF(U47&lt;=Калькулятор_2!$B$7,0,0)))</f>
        <v>0</v>
      </c>
      <c r="J47" s="102">
        <f>IF(U47&gt;(Калькулятор_2!$B$7+2),"Скрыть",IF(U47=Калькулятор_2!$B$7+2,0,IF(U47&lt;=Калькулятор_2!$B$7,0,0)))</f>
        <v>0</v>
      </c>
      <c r="K47" s="100">
        <f>IF(U47&gt;(Калькулятор_2!$B$7+2),"Скрыть",IF(U47=Калькулятор_2!$B$7+2,SUM($K$6:K46),IF(U47&lt;=Калькулятор_2!$B$7,0,0)))</f>
        <v>0</v>
      </c>
      <c r="L47" s="103">
        <f>IF(U47&gt;(Калькулятор_2!$B$7+2),"Скрыть",IF(U47=Калькулятор_2!$B$7+2,0,IF(U47&lt;=Калькулятор_2!$B$7,0,0)))</f>
        <v>0</v>
      </c>
      <c r="M47" s="101">
        <f>IF(U47&gt;(Калькулятор_2!$B$7+2),"Скрыть",IF(U47=Калькулятор_2!$B$7+2,0,IF(U47&lt;=Калькулятор_2!$B$7,0,0)))</f>
        <v>0</v>
      </c>
      <c r="N47" s="101">
        <f>IF(U47&gt;(Калькулятор_2!$B$7+2),"Скрыть",IF(U47=Калькулятор_2!$B$7+2,0,IF(U47&lt;=Калькулятор_2!$B$7,0,0)))</f>
        <v>0</v>
      </c>
      <c r="O47" s="101">
        <f>IF(U47&gt;(Калькулятор_2!$B$7+2),"Скрыть",IF(U47=Калькулятор_2!$B$7+2,0,IF(U47&lt;=Калькулятор_2!$B$7,0,0)))</f>
        <v>0</v>
      </c>
      <c r="P47" s="101">
        <f>IF(U47&gt;(Калькулятор_2!$B$7+2),"Скрыть",IF(U47=Калькулятор_2!$B$7+2,0,IF(U47&lt;=Калькулятор_2!$B$7,0,0)))</f>
        <v>0</v>
      </c>
      <c r="Q47" s="101">
        <f>IF(U47&gt;(Калькулятор_2!$B$7+2),"Скрыть",IF(U47=Калькулятор_2!$B$7+2,0,IF(U47&lt;=Калькулятор_2!$B$7,0,0)))</f>
        <v>0</v>
      </c>
      <c r="R47" s="101">
        <f>IF(U47&gt;(Калькулятор_2!$B$7+2),"Скрыть",IF(U47=Калькулятор_2!$B$7+2,0,IF(U47&lt;=Калькулятор_2!$B$7,0,0)))</f>
        <v>0</v>
      </c>
      <c r="S47" s="104" t="str">
        <f>IF(U47&gt;(Калькулятор_2!$B$7+2),"Скрыть",IF(U47=Калькулятор_2!$B$7+2,XIRR($E$6:E46,$C$6:C46,50),"Х"))</f>
        <v>Х</v>
      </c>
      <c r="T47" s="105" t="str">
        <f>IF(U47&gt;(Калькулятор_2!$B$7+2),"Скрыть",IF(U47=Калькулятор_2!$B$7+2,G47+F47+K47,"Х"))</f>
        <v>Х</v>
      </c>
      <c r="U47" s="95">
        <v>42</v>
      </c>
      <c r="V47" s="96">
        <f ca="1">Калькулятор_2!E45</f>
        <v>-600</v>
      </c>
    </row>
    <row r="48" spans="1:23" ht="15.6" x14ac:dyDescent="0.3">
      <c r="B48" s="97">
        <f ca="1">IF(U48&gt;(Калькулятор_2!$B$7+2),"Скрыть",IF(U48=Калькулятор_2!$B$7+2,"Усього",Калькулятор_2!C46))</f>
        <v>42</v>
      </c>
      <c r="C48" s="98">
        <f ca="1">IF(U48&gt;(Калькулятор_2!$B$7+2),"Скрыть",IF(U48=Калькулятор_2!$B$7+2,"Х",Калькулятор_2!D46))</f>
        <v>46055</v>
      </c>
      <c r="D48" s="99">
        <f ca="1">IF(U48&gt;(Калькулятор_2!$B$7+2),"Скрыть",IF(U48=Калькулятор_2!$B$7+2,"Усього",IFERROR(C48-C47,"")))</f>
        <v>5</v>
      </c>
      <c r="E48" s="100">
        <f ca="1">IF(U48&gt;(Калькулятор_2!$B$7+2),"Скрыть",IF(U48=Калькулятор_2!$B$7+2,SUM(E47),Калькулятор_2!I46))</f>
        <v>22.5</v>
      </c>
      <c r="F48" s="100">
        <f ca="1">IF(U48&gt;(Калькулятор_2!$B$7+2),"Скрыть",IF(U48=Калькулятор_2!$B$7+2,SUM(F47),Калькулятор_2!G46))</f>
        <v>0</v>
      </c>
      <c r="G48" s="100">
        <f ca="1">IF(U48&gt;(Калькулятор_2!$B$7+2),"Скрыть",IF(U48=Калькулятор_2!$B$7+2,SUM($G$6:G47),Калькулятор_2!H46))</f>
        <v>22.5</v>
      </c>
      <c r="H48" s="101">
        <f>IF(U48&gt;(Калькулятор_2!$B$7+2),"Скрыть",IF(U48=Калькулятор_2!$B$7+2,0,IF(U48&lt;=Калькулятор_2!$B$7,0,0)))</f>
        <v>0</v>
      </c>
      <c r="I48" s="101">
        <f>IF(U48&gt;(Калькулятор_2!$B$7+2),"Скрыть",IF(U48=Калькулятор_2!$B$7+2,0,IF(U48&lt;=Калькулятор_2!$B$7,0,0)))</f>
        <v>0</v>
      </c>
      <c r="J48" s="102">
        <f>IF(U48&gt;(Калькулятор_2!$B$7+2),"Скрыть",IF(U48=Калькулятор_2!$B$7+2,0,IF(U48&lt;=Калькулятор_2!$B$7,0,0)))</f>
        <v>0</v>
      </c>
      <c r="K48" s="100">
        <f>IF(U48&gt;(Калькулятор_2!$B$7+2),"Скрыть",IF(U48=Калькулятор_2!$B$7+2,SUM($K$6:K47),IF(U48&lt;=Калькулятор_2!$B$7,0,0)))</f>
        <v>0</v>
      </c>
      <c r="L48" s="103">
        <f>IF(U48&gt;(Калькулятор_2!$B$7+2),"Скрыть",IF(U48=Калькулятор_2!$B$7+2,0,IF(U48&lt;=Калькулятор_2!$B$7,0,0)))</f>
        <v>0</v>
      </c>
      <c r="M48" s="101">
        <f>IF(U48&gt;(Калькулятор_2!$B$7+2),"Скрыть",IF(U48=Калькулятор_2!$B$7+2,0,IF(U48&lt;=Калькулятор_2!$B$7,0,0)))</f>
        <v>0</v>
      </c>
      <c r="N48" s="101">
        <f>IF(U48&gt;(Калькулятор_2!$B$7+2),"Скрыть",IF(U48=Калькулятор_2!$B$7+2,0,IF(U48&lt;=Калькулятор_2!$B$7,0,0)))</f>
        <v>0</v>
      </c>
      <c r="O48" s="101">
        <f>IF(U48&gt;(Калькулятор_2!$B$7+2),"Скрыть",IF(U48=Калькулятор_2!$B$7+2,0,IF(U48&lt;=Калькулятор_2!$B$7,0,0)))</f>
        <v>0</v>
      </c>
      <c r="P48" s="101">
        <f>IF(U48&gt;(Калькулятор_2!$B$7+2),"Скрыть",IF(U48=Калькулятор_2!$B$7+2,0,IF(U48&lt;=Калькулятор_2!$B$7,0,0)))</f>
        <v>0</v>
      </c>
      <c r="Q48" s="101">
        <f>IF(U48&gt;(Калькулятор_2!$B$7+2),"Скрыть",IF(U48=Калькулятор_2!$B$7+2,0,IF(U48&lt;=Калькулятор_2!$B$7,0,0)))</f>
        <v>0</v>
      </c>
      <c r="R48" s="101">
        <f>IF(U48&gt;(Калькулятор_2!$B$7+2),"Скрыть",IF(U48=Калькулятор_2!$B$7+2,0,IF(U48&lt;=Калькулятор_2!$B$7,0,0)))</f>
        <v>0</v>
      </c>
      <c r="S48" s="104" t="str">
        <f>IF(U48&gt;(Калькулятор_2!$B$7+2),"Скрыть",IF(U48=Калькулятор_2!$B$7+2,XIRR($E$6:E47,$C$6:C47,50),"Х"))</f>
        <v>Х</v>
      </c>
      <c r="T48" s="105" t="str">
        <f>IF(U48&gt;(Калькулятор_2!$B$7+2),"Скрыть",IF(U48=Калькулятор_2!$B$7+2,G48+F48+K48,"Х"))</f>
        <v>Х</v>
      </c>
      <c r="U48" s="95">
        <v>43</v>
      </c>
      <c r="V48" s="96">
        <f ca="1">Калькулятор_2!E46</f>
        <v>-600</v>
      </c>
    </row>
    <row r="49" spans="2:22" ht="15.6" x14ac:dyDescent="0.3">
      <c r="B49" s="97">
        <f ca="1">IF(U49&gt;(Калькулятор_2!$B$7+2),"Скрыть",IF(U49=Калькулятор_2!$B$7+2,"Усього",Калькулятор_2!C47))</f>
        <v>43</v>
      </c>
      <c r="C49" s="98">
        <f ca="1">IF(U49&gt;(Калькулятор_2!$B$7+2),"Скрыть",IF(U49=Калькулятор_2!$B$7+2,"Х",Калькулятор_2!D47))</f>
        <v>46060</v>
      </c>
      <c r="D49" s="99">
        <f ca="1">IF(U49&gt;(Калькулятор_2!$B$7+2),"Скрыть",IF(U49=Калькулятор_2!$B$7+2,"Усього",IFERROR(C49-C48,"")))</f>
        <v>5</v>
      </c>
      <c r="E49" s="100">
        <f ca="1">IF(U49&gt;(Калькулятор_2!$B$7+2),"Скрыть",IF(U49=Калькулятор_2!$B$7+2,SUM(E48),Калькулятор_2!I47))</f>
        <v>22.5</v>
      </c>
      <c r="F49" s="100">
        <f ca="1">IF(U49&gt;(Калькулятор_2!$B$7+2),"Скрыть",IF(U49=Калькулятор_2!$B$7+2,SUM(F48),Калькулятор_2!G47))</f>
        <v>0</v>
      </c>
      <c r="G49" s="100">
        <f ca="1">IF(U49&gt;(Калькулятор_2!$B$7+2),"Скрыть",IF(U49=Калькулятор_2!$B$7+2,SUM($G$6:G48),Калькулятор_2!H47))</f>
        <v>22.5</v>
      </c>
      <c r="H49" s="101">
        <f>IF(U49&gt;(Калькулятор_2!$B$7+2),"Скрыть",IF(U49=Калькулятор_2!$B$7+2,0,IF(U49&lt;=Калькулятор_2!$B$7,0,0)))</f>
        <v>0</v>
      </c>
      <c r="I49" s="101">
        <f>IF(U49&gt;(Калькулятор_2!$B$7+2),"Скрыть",IF(U49=Калькулятор_2!$B$7+2,0,IF(U49&lt;=Калькулятор_2!$B$7,0,0)))</f>
        <v>0</v>
      </c>
      <c r="J49" s="102">
        <f>IF(U49&gt;(Калькулятор_2!$B$7+2),"Скрыть",IF(U49=Калькулятор_2!$B$7+2,0,IF(U49&lt;=Калькулятор_2!$B$7,0,0)))</f>
        <v>0</v>
      </c>
      <c r="K49" s="100">
        <f>IF(U49&gt;(Калькулятор_2!$B$7+2),"Скрыть",IF(U49=Калькулятор_2!$B$7+2,SUM($K$6:K48),IF(U49&lt;=Калькулятор_2!$B$7,0,0)))</f>
        <v>0</v>
      </c>
      <c r="L49" s="103">
        <f>IF(U49&gt;(Калькулятор_2!$B$7+2),"Скрыть",IF(U49=Калькулятор_2!$B$7+2,0,IF(U49&lt;=Калькулятор_2!$B$7,0,0)))</f>
        <v>0</v>
      </c>
      <c r="M49" s="101">
        <f>IF(U49&gt;(Калькулятор_2!$B$7+2),"Скрыть",IF(U49=Калькулятор_2!$B$7+2,0,IF(U49&lt;=Калькулятор_2!$B$7,0,0)))</f>
        <v>0</v>
      </c>
      <c r="N49" s="101">
        <f>IF(U49&gt;(Калькулятор_2!$B$7+2),"Скрыть",IF(U49=Калькулятор_2!$B$7+2,0,IF(U49&lt;=Калькулятор_2!$B$7,0,0)))</f>
        <v>0</v>
      </c>
      <c r="O49" s="101">
        <f>IF(U49&gt;(Калькулятор_2!$B$7+2),"Скрыть",IF(U49=Калькулятор_2!$B$7+2,0,IF(U49&lt;=Калькулятор_2!$B$7,0,0)))</f>
        <v>0</v>
      </c>
      <c r="P49" s="101">
        <f>IF(U49&gt;(Калькулятор_2!$B$7+2),"Скрыть",IF(U49=Калькулятор_2!$B$7+2,0,IF(U49&lt;=Калькулятор_2!$B$7,0,0)))</f>
        <v>0</v>
      </c>
      <c r="Q49" s="101">
        <f>IF(U49&gt;(Калькулятор_2!$B$7+2),"Скрыть",IF(U49=Калькулятор_2!$B$7+2,0,IF(U49&lt;=Калькулятор_2!$B$7,0,0)))</f>
        <v>0</v>
      </c>
      <c r="R49" s="101">
        <f>IF(U49&gt;(Калькулятор_2!$B$7+2),"Скрыть",IF(U49=Калькулятор_2!$B$7+2,0,IF(U49&lt;=Калькулятор_2!$B$7,0,0)))</f>
        <v>0</v>
      </c>
      <c r="S49" s="104" t="str">
        <f>IF(U49&gt;(Калькулятор_2!$B$7+2),"Скрыть",IF(U49=Калькулятор_2!$B$7+2,XIRR($E$6:E48,$C$6:C48,50),"Х"))</f>
        <v>Х</v>
      </c>
      <c r="T49" s="105" t="str">
        <f>IF(U49&gt;(Калькулятор_2!$B$7+2),"Скрыть",IF(U49=Калькулятор_2!$B$7+2,G49+F49+K49,"Х"))</f>
        <v>Х</v>
      </c>
      <c r="U49" s="95">
        <v>44</v>
      </c>
      <c r="V49" s="96">
        <f ca="1">Калькулятор_2!E47</f>
        <v>-600</v>
      </c>
    </row>
    <row r="50" spans="2:22" ht="15.6" x14ac:dyDescent="0.3">
      <c r="B50" s="97">
        <f ca="1">IF(U50&gt;(Калькулятор_2!$B$7+2),"Скрыть",IF(U50=Калькулятор_2!$B$7+2,"Усього",Калькулятор_2!C48))</f>
        <v>44</v>
      </c>
      <c r="C50" s="98">
        <f ca="1">IF(U50&gt;(Калькулятор_2!$B$7+2),"Скрыть",IF(U50=Калькулятор_2!$B$7+2,"Х",Калькулятор_2!D48))</f>
        <v>46065</v>
      </c>
      <c r="D50" s="99">
        <f ca="1">IF(U50&gt;(Калькулятор_2!$B$7+2),"Скрыть",IF(U50=Калькулятор_2!$B$7+2,"Усього",IFERROR(C50-C49,"")))</f>
        <v>5</v>
      </c>
      <c r="E50" s="100">
        <f ca="1">IF(U50&gt;(Калькулятор_2!$B$7+2),"Скрыть",IF(U50=Калькулятор_2!$B$7+2,SUM(E49),Калькулятор_2!I48))</f>
        <v>22.5</v>
      </c>
      <c r="F50" s="100">
        <f ca="1">IF(U50&gt;(Калькулятор_2!$B$7+2),"Скрыть",IF(U50=Калькулятор_2!$B$7+2,SUM(F49),Калькулятор_2!G48))</f>
        <v>0</v>
      </c>
      <c r="G50" s="100">
        <f ca="1">IF(U50&gt;(Калькулятор_2!$B$7+2),"Скрыть",IF(U50=Калькулятор_2!$B$7+2,SUM($G$6:G49),Калькулятор_2!H48))</f>
        <v>22.5</v>
      </c>
      <c r="H50" s="101">
        <f>IF(U50&gt;(Калькулятор_2!$B$7+2),"Скрыть",IF(U50=Калькулятор_2!$B$7+2,0,IF(U50&lt;=Калькулятор_2!$B$7,0,0)))</f>
        <v>0</v>
      </c>
      <c r="I50" s="101">
        <f>IF(U50&gt;(Калькулятор_2!$B$7+2),"Скрыть",IF(U50=Калькулятор_2!$B$7+2,0,IF(U50&lt;=Калькулятор_2!$B$7,0,0)))</f>
        <v>0</v>
      </c>
      <c r="J50" s="102">
        <f>IF(U50&gt;(Калькулятор_2!$B$7+2),"Скрыть",IF(U50=Калькулятор_2!$B$7+2,0,IF(U50&lt;=Калькулятор_2!$B$7,0,0)))</f>
        <v>0</v>
      </c>
      <c r="K50" s="100">
        <f>IF(U50&gt;(Калькулятор_2!$B$7+2),"Скрыть",IF(U50=Калькулятор_2!$B$7+2,SUM($K$6:K49),IF(U50&lt;=Калькулятор_2!$B$7,0,0)))</f>
        <v>0</v>
      </c>
      <c r="L50" s="103">
        <f>IF(U50&gt;(Калькулятор_2!$B$7+2),"Скрыть",IF(U50=Калькулятор_2!$B$7+2,0,IF(U50&lt;=Калькулятор_2!$B$7,0,0)))</f>
        <v>0</v>
      </c>
      <c r="M50" s="101">
        <f>IF(U50&gt;(Калькулятор_2!$B$7+2),"Скрыть",IF(U50=Калькулятор_2!$B$7+2,0,IF(U50&lt;=Калькулятор_2!$B$7,0,0)))</f>
        <v>0</v>
      </c>
      <c r="N50" s="101">
        <f>IF(U50&gt;(Калькулятор_2!$B$7+2),"Скрыть",IF(U50=Калькулятор_2!$B$7+2,0,IF(U50&lt;=Калькулятор_2!$B$7,0,0)))</f>
        <v>0</v>
      </c>
      <c r="O50" s="101">
        <f>IF(U50&gt;(Калькулятор_2!$B$7+2),"Скрыть",IF(U50=Калькулятор_2!$B$7+2,0,IF(U50&lt;=Калькулятор_2!$B$7,0,0)))</f>
        <v>0</v>
      </c>
      <c r="P50" s="101">
        <f>IF(U50&gt;(Калькулятор_2!$B$7+2),"Скрыть",IF(U50=Калькулятор_2!$B$7+2,0,IF(U50&lt;=Калькулятор_2!$B$7,0,0)))</f>
        <v>0</v>
      </c>
      <c r="Q50" s="101">
        <f>IF(U50&gt;(Калькулятор_2!$B$7+2),"Скрыть",IF(U50=Калькулятор_2!$B$7+2,0,IF(U50&lt;=Калькулятор_2!$B$7,0,0)))</f>
        <v>0</v>
      </c>
      <c r="R50" s="101">
        <f>IF(U50&gt;(Калькулятор_2!$B$7+2),"Скрыть",IF(U50=Калькулятор_2!$B$7+2,0,IF(U50&lt;=Калькулятор_2!$B$7,0,0)))</f>
        <v>0</v>
      </c>
      <c r="S50" s="104" t="str">
        <f>IF(U50&gt;(Калькулятор_2!$B$7+2),"Скрыть",IF(U50=Калькулятор_2!$B$7+2,XIRR($E$6:E49,$C$6:C49,50),"Х"))</f>
        <v>Х</v>
      </c>
      <c r="T50" s="105" t="str">
        <f>IF(U50&gt;(Калькулятор_2!$B$7+2),"Скрыть",IF(U50=Калькулятор_2!$B$7+2,G50+F50+K50,"Х"))</f>
        <v>Х</v>
      </c>
      <c r="U50" s="95">
        <v>45</v>
      </c>
      <c r="V50" s="96">
        <f ca="1">Калькулятор_2!E48</f>
        <v>-600</v>
      </c>
    </row>
    <row r="51" spans="2:22" ht="15.6" x14ac:dyDescent="0.3">
      <c r="B51" s="97">
        <f ca="1">IF(U51&gt;(Калькулятор_2!$B$7+2),"Скрыть",IF(U51=Калькулятор_2!$B$7+2,"Усього",Калькулятор_2!C49))</f>
        <v>45</v>
      </c>
      <c r="C51" s="98">
        <f ca="1">IF(U51&gt;(Калькулятор_2!$B$7+2),"Скрыть",IF(U51=Калькулятор_2!$B$7+2,"Х",Калькулятор_2!D49))</f>
        <v>46070</v>
      </c>
      <c r="D51" s="99">
        <f ca="1">IF(U51&gt;(Калькулятор_2!$B$7+2),"Скрыть",IF(U51=Калькулятор_2!$B$7+2,"Усього",IFERROR(C51-C50,"")))</f>
        <v>5</v>
      </c>
      <c r="E51" s="100">
        <f ca="1">IF(U51&gt;(Калькулятор_2!$B$7+2),"Скрыть",IF(U51=Калькулятор_2!$B$7+2,SUM(E50),Калькулятор_2!I49))</f>
        <v>22.5</v>
      </c>
      <c r="F51" s="100">
        <f ca="1">IF(U51&gt;(Калькулятор_2!$B$7+2),"Скрыть",IF(U51=Калькулятор_2!$B$7+2,SUM(F50),Калькулятор_2!G49))</f>
        <v>0</v>
      </c>
      <c r="G51" s="100">
        <f ca="1">IF(U51&gt;(Калькулятор_2!$B$7+2),"Скрыть",IF(U51=Калькулятор_2!$B$7+2,SUM($G$6:G50),Калькулятор_2!H49))</f>
        <v>22.5</v>
      </c>
      <c r="H51" s="101">
        <f>IF(U51&gt;(Калькулятор_2!$B$7+2),"Скрыть",IF(U51=Калькулятор_2!$B$7+2,0,IF(U51&lt;=Калькулятор_2!$B$7,0,0)))</f>
        <v>0</v>
      </c>
      <c r="I51" s="101">
        <f>IF(U51&gt;(Калькулятор_2!$B$7+2),"Скрыть",IF(U51=Калькулятор_2!$B$7+2,0,IF(U51&lt;=Калькулятор_2!$B$7,0,0)))</f>
        <v>0</v>
      </c>
      <c r="J51" s="102">
        <f>IF(U51&gt;(Калькулятор_2!$B$7+2),"Скрыть",IF(U51=Калькулятор_2!$B$7+2,0,IF(U51&lt;=Калькулятор_2!$B$7,0,0)))</f>
        <v>0</v>
      </c>
      <c r="K51" s="100">
        <f>IF(U51&gt;(Калькулятор_2!$B$7+2),"Скрыть",IF(U51=Калькулятор_2!$B$7+2,SUM($K$6:K50),IF(U51&lt;=Калькулятор_2!$B$7,0,0)))</f>
        <v>0</v>
      </c>
      <c r="L51" s="103">
        <f>IF(U51&gt;(Калькулятор_2!$B$7+2),"Скрыть",IF(U51=Калькулятор_2!$B$7+2,0,IF(U51&lt;=Калькулятор_2!$B$7,0,0)))</f>
        <v>0</v>
      </c>
      <c r="M51" s="101">
        <f>IF(U51&gt;(Калькулятор_2!$B$7+2),"Скрыть",IF(U51=Калькулятор_2!$B$7+2,0,IF(U51&lt;=Калькулятор_2!$B$7,0,0)))</f>
        <v>0</v>
      </c>
      <c r="N51" s="101">
        <f>IF(U51&gt;(Калькулятор_2!$B$7+2),"Скрыть",IF(U51=Калькулятор_2!$B$7+2,0,IF(U51&lt;=Калькулятор_2!$B$7,0,0)))</f>
        <v>0</v>
      </c>
      <c r="O51" s="101">
        <f>IF(U51&gt;(Калькулятор_2!$B$7+2),"Скрыть",IF(U51=Калькулятор_2!$B$7+2,0,IF(U51&lt;=Калькулятор_2!$B$7,0,0)))</f>
        <v>0</v>
      </c>
      <c r="P51" s="101">
        <f>IF(U51&gt;(Калькулятор_2!$B$7+2),"Скрыть",IF(U51=Калькулятор_2!$B$7+2,0,IF(U51&lt;=Калькулятор_2!$B$7,0,0)))</f>
        <v>0</v>
      </c>
      <c r="Q51" s="101">
        <f>IF(U51&gt;(Калькулятор_2!$B$7+2),"Скрыть",IF(U51=Калькулятор_2!$B$7+2,0,IF(U51&lt;=Калькулятор_2!$B$7,0,0)))</f>
        <v>0</v>
      </c>
      <c r="R51" s="101">
        <f>IF(U51&gt;(Калькулятор_2!$B$7+2),"Скрыть",IF(U51=Калькулятор_2!$B$7+2,0,IF(U51&lt;=Калькулятор_2!$B$7,0,0)))</f>
        <v>0</v>
      </c>
      <c r="S51" s="104" t="str">
        <f>IF(U51&gt;(Калькулятор_2!$B$7+2),"Скрыть",IF(U51=Калькулятор_2!$B$7+2,XIRR($E$6:E50,$C$6:C50,50),"Х"))</f>
        <v>Х</v>
      </c>
      <c r="T51" s="105" t="str">
        <f>IF(U51&gt;(Калькулятор_2!$B$7+2),"Скрыть",IF(U51=Калькулятор_2!$B$7+2,G51+F51+K51,"Х"))</f>
        <v>Х</v>
      </c>
      <c r="U51" s="95">
        <v>46</v>
      </c>
      <c r="V51" s="96">
        <f ca="1">Калькулятор_2!E49</f>
        <v>-600</v>
      </c>
    </row>
    <row r="52" spans="2:22" ht="15.6" x14ac:dyDescent="0.3">
      <c r="B52" s="97">
        <f ca="1">IF(U52&gt;(Калькулятор_2!$B$7+2),"Скрыть",IF(U52=Калькулятор_2!$B$7+2,"Усього",Калькулятор_2!C50))</f>
        <v>46</v>
      </c>
      <c r="C52" s="98">
        <f ca="1">IF(U52&gt;(Калькулятор_2!$B$7+2),"Скрыть",IF(U52=Калькулятор_2!$B$7+2,"Х",Калькулятор_2!D50))</f>
        <v>46075</v>
      </c>
      <c r="D52" s="99">
        <f ca="1">IF(U52&gt;(Калькулятор_2!$B$7+2),"Скрыть",IF(U52=Калькулятор_2!$B$7+2,"Усього",IFERROR(C52-C51,"")))</f>
        <v>5</v>
      </c>
      <c r="E52" s="100">
        <f ca="1">IF(U52&gt;(Калькулятор_2!$B$7+2),"Скрыть",IF(U52=Калькулятор_2!$B$7+2,SUM(E51),Калькулятор_2!I50))</f>
        <v>22.5</v>
      </c>
      <c r="F52" s="100">
        <f ca="1">IF(U52&gt;(Калькулятор_2!$B$7+2),"Скрыть",IF(U52=Калькулятор_2!$B$7+2,SUM(F51),Калькулятор_2!G50))</f>
        <v>0</v>
      </c>
      <c r="G52" s="100">
        <f ca="1">IF(U52&gt;(Калькулятор_2!$B$7+2),"Скрыть",IF(U52=Калькулятор_2!$B$7+2,SUM($G$6:G51),Калькулятор_2!H50))</f>
        <v>22.5</v>
      </c>
      <c r="H52" s="101">
        <f>IF(U52&gt;(Калькулятор_2!$B$7+2),"Скрыть",IF(U52=Калькулятор_2!$B$7+2,0,IF(U52&lt;=Калькулятор_2!$B$7,0,0)))</f>
        <v>0</v>
      </c>
      <c r="I52" s="101">
        <f>IF(U52&gt;(Калькулятор_2!$B$7+2),"Скрыть",IF(U52=Калькулятор_2!$B$7+2,0,IF(U52&lt;=Калькулятор_2!$B$7,0,0)))</f>
        <v>0</v>
      </c>
      <c r="J52" s="102">
        <f>IF(U52&gt;(Калькулятор_2!$B$7+2),"Скрыть",IF(U52=Калькулятор_2!$B$7+2,0,IF(U52&lt;=Калькулятор_2!$B$7,0,0)))</f>
        <v>0</v>
      </c>
      <c r="K52" s="100">
        <f>IF(U52&gt;(Калькулятор_2!$B$7+2),"Скрыть",IF(U52=Калькулятор_2!$B$7+2,SUM($K$6:K51),IF(U52&lt;=Калькулятор_2!$B$7,0,0)))</f>
        <v>0</v>
      </c>
      <c r="L52" s="103">
        <f>IF(U52&gt;(Калькулятор_2!$B$7+2),"Скрыть",IF(U52=Калькулятор_2!$B$7+2,0,IF(U52&lt;=Калькулятор_2!$B$7,0,0)))</f>
        <v>0</v>
      </c>
      <c r="M52" s="101">
        <f>IF(U52&gt;(Калькулятор_2!$B$7+2),"Скрыть",IF(U52=Калькулятор_2!$B$7+2,0,IF(U52&lt;=Калькулятор_2!$B$7,0,0)))</f>
        <v>0</v>
      </c>
      <c r="N52" s="101">
        <f>IF(U52&gt;(Калькулятор_2!$B$7+2),"Скрыть",IF(U52=Калькулятор_2!$B$7+2,0,IF(U52&lt;=Калькулятор_2!$B$7,0,0)))</f>
        <v>0</v>
      </c>
      <c r="O52" s="101">
        <f>IF(U52&gt;(Калькулятор_2!$B$7+2),"Скрыть",IF(U52=Калькулятор_2!$B$7+2,0,IF(U52&lt;=Калькулятор_2!$B$7,0,0)))</f>
        <v>0</v>
      </c>
      <c r="P52" s="101">
        <f>IF(U52&gt;(Калькулятор_2!$B$7+2),"Скрыть",IF(U52=Калькулятор_2!$B$7+2,0,IF(U52&lt;=Калькулятор_2!$B$7,0,0)))</f>
        <v>0</v>
      </c>
      <c r="Q52" s="101">
        <f>IF(U52&gt;(Калькулятор_2!$B$7+2),"Скрыть",IF(U52=Калькулятор_2!$B$7+2,0,IF(U52&lt;=Калькулятор_2!$B$7,0,0)))</f>
        <v>0</v>
      </c>
      <c r="R52" s="101">
        <f>IF(U52&gt;(Калькулятор_2!$B$7+2),"Скрыть",IF(U52=Калькулятор_2!$B$7+2,0,IF(U52&lt;=Калькулятор_2!$B$7,0,0)))</f>
        <v>0</v>
      </c>
      <c r="S52" s="104" t="str">
        <f>IF(U52&gt;(Калькулятор_2!$B$7+2),"Скрыть",IF(U52=Калькулятор_2!$B$7+2,XIRR($E$6:E51,$C$6:C51,50),"Х"))</f>
        <v>Х</v>
      </c>
      <c r="T52" s="105" t="str">
        <f>IF(U52&gt;(Калькулятор_2!$B$7+2),"Скрыть",IF(U52=Калькулятор_2!$B$7+2,G52+F52+K52,"Х"))</f>
        <v>Х</v>
      </c>
      <c r="U52" s="95">
        <v>47</v>
      </c>
      <c r="V52" s="96">
        <f ca="1">Калькулятор_2!E50</f>
        <v>-600</v>
      </c>
    </row>
    <row r="53" spans="2:22" ht="15.6" x14ac:dyDescent="0.3">
      <c r="B53" s="97">
        <f ca="1">IF(U53&gt;(Калькулятор_2!$B$7+2),"Скрыть",IF(U53=Калькулятор_2!$B$7+2,"Усього",Калькулятор_2!C51))</f>
        <v>47</v>
      </c>
      <c r="C53" s="98">
        <f ca="1">IF(U53&gt;(Калькулятор_2!$B$7+2),"Скрыть",IF(U53=Калькулятор_2!$B$7+2,"Х",Калькулятор_2!D51))</f>
        <v>46080</v>
      </c>
      <c r="D53" s="99">
        <f ca="1">IF(U53&gt;(Калькулятор_2!$B$7+2),"Скрыть",IF(U53=Калькулятор_2!$B$7+2,"Усього",IFERROR(C53-C52,"")))</f>
        <v>5</v>
      </c>
      <c r="E53" s="100">
        <f ca="1">IF(U53&gt;(Калькулятор_2!$B$7+2),"Скрыть",IF(U53=Калькулятор_2!$B$7+2,SUM(E52),Калькулятор_2!I51))</f>
        <v>22.5</v>
      </c>
      <c r="F53" s="100">
        <f ca="1">IF(U53&gt;(Калькулятор_2!$B$7+2),"Скрыть",IF(U53=Калькулятор_2!$B$7+2,SUM(F52),Калькулятор_2!G51))</f>
        <v>0</v>
      </c>
      <c r="G53" s="100">
        <f ca="1">IF(U53&gt;(Калькулятор_2!$B$7+2),"Скрыть",IF(U53=Калькулятор_2!$B$7+2,SUM($G$6:G52),Калькулятор_2!H51))</f>
        <v>22.5</v>
      </c>
      <c r="H53" s="101">
        <f>IF(U53&gt;(Калькулятор_2!$B$7+2),"Скрыть",IF(U53=Калькулятор_2!$B$7+2,0,IF(U53&lt;=Калькулятор_2!$B$7,0,0)))</f>
        <v>0</v>
      </c>
      <c r="I53" s="101">
        <f>IF(U53&gt;(Калькулятор_2!$B$7+2),"Скрыть",IF(U53=Калькулятор_2!$B$7+2,0,IF(U53&lt;=Калькулятор_2!$B$7,0,0)))</f>
        <v>0</v>
      </c>
      <c r="J53" s="102">
        <f>IF(U53&gt;(Калькулятор_2!$B$7+2),"Скрыть",IF(U53=Калькулятор_2!$B$7+2,0,IF(U53&lt;=Калькулятор_2!$B$7,0,0)))</f>
        <v>0</v>
      </c>
      <c r="K53" s="100">
        <f>IF(U53&gt;(Калькулятор_2!$B$7+2),"Скрыть",IF(U53=Калькулятор_2!$B$7+2,SUM($K$6:K52),IF(U53&lt;=Калькулятор_2!$B$7,0,0)))</f>
        <v>0</v>
      </c>
      <c r="L53" s="103">
        <f>IF(U53&gt;(Калькулятор_2!$B$7+2),"Скрыть",IF(U53=Калькулятор_2!$B$7+2,0,IF(U53&lt;=Калькулятор_2!$B$7,0,0)))</f>
        <v>0</v>
      </c>
      <c r="M53" s="101">
        <f>IF(U53&gt;(Калькулятор_2!$B$7+2),"Скрыть",IF(U53=Калькулятор_2!$B$7+2,0,IF(U53&lt;=Калькулятор_2!$B$7,0,0)))</f>
        <v>0</v>
      </c>
      <c r="N53" s="101">
        <f>IF(U53&gt;(Калькулятор_2!$B$7+2),"Скрыть",IF(U53=Калькулятор_2!$B$7+2,0,IF(U53&lt;=Калькулятор_2!$B$7,0,0)))</f>
        <v>0</v>
      </c>
      <c r="O53" s="101">
        <f>IF(U53&gt;(Калькулятор_2!$B$7+2),"Скрыть",IF(U53=Калькулятор_2!$B$7+2,0,IF(U53&lt;=Калькулятор_2!$B$7,0,0)))</f>
        <v>0</v>
      </c>
      <c r="P53" s="101">
        <f>IF(U53&gt;(Калькулятор_2!$B$7+2),"Скрыть",IF(U53=Калькулятор_2!$B$7+2,0,IF(U53&lt;=Калькулятор_2!$B$7,0,0)))</f>
        <v>0</v>
      </c>
      <c r="Q53" s="101">
        <f>IF(U53&gt;(Калькулятор_2!$B$7+2),"Скрыть",IF(U53=Калькулятор_2!$B$7+2,0,IF(U53&lt;=Калькулятор_2!$B$7,0,0)))</f>
        <v>0</v>
      </c>
      <c r="R53" s="101">
        <f>IF(U53&gt;(Калькулятор_2!$B$7+2),"Скрыть",IF(U53=Калькулятор_2!$B$7+2,0,IF(U53&lt;=Калькулятор_2!$B$7,0,0)))</f>
        <v>0</v>
      </c>
      <c r="S53" s="104" t="str">
        <f>IF(U53&gt;(Калькулятор_2!$B$7+2),"Скрыть",IF(U53=Калькулятор_2!$B$7+2,XIRR($E$6:E52,$C$6:C52,50),"Х"))</f>
        <v>Х</v>
      </c>
      <c r="T53" s="105" t="str">
        <f>IF(U53&gt;(Калькулятор_2!$B$7+2),"Скрыть",IF(U53=Калькулятор_2!$B$7+2,G53+F53+K53,"Х"))</f>
        <v>Х</v>
      </c>
      <c r="U53" s="95">
        <v>48</v>
      </c>
      <c r="V53" s="96">
        <f ca="1">Калькулятор_2!E51</f>
        <v>-600</v>
      </c>
    </row>
    <row r="54" spans="2:22" ht="15.6" x14ac:dyDescent="0.3">
      <c r="B54" s="97">
        <f ca="1">IF(U54&gt;(Калькулятор_2!$B$7+2),"Скрыть",IF(U54=Калькулятор_2!$B$7+2,"Усього",Калькулятор_2!C52))</f>
        <v>48</v>
      </c>
      <c r="C54" s="98">
        <f ca="1">IF(U54&gt;(Калькулятор_2!$B$7+2),"Скрыть",IF(U54=Калькулятор_2!$B$7+2,"Х",Калькулятор_2!D52))</f>
        <v>46085</v>
      </c>
      <c r="D54" s="99">
        <f ca="1">IF(U54&gt;(Калькулятор_2!$B$7+2),"Скрыть",IF(U54=Калькулятор_2!$B$7+2,"Усього",IFERROR(C54-C53,"")))</f>
        <v>5</v>
      </c>
      <c r="E54" s="100">
        <f ca="1">IF(U54&gt;(Калькулятор_2!$B$7+2),"Скрыть",IF(U54=Калькулятор_2!$B$7+2,SUM(E53),Калькулятор_2!I52))</f>
        <v>22.5</v>
      </c>
      <c r="F54" s="100">
        <f ca="1">IF(U54&gt;(Калькулятор_2!$B$7+2),"Скрыть",IF(U54=Калькулятор_2!$B$7+2,SUM(F53),Калькулятор_2!G52))</f>
        <v>0</v>
      </c>
      <c r="G54" s="100">
        <f ca="1">IF(U54&gt;(Калькулятор_2!$B$7+2),"Скрыть",IF(U54=Калькулятор_2!$B$7+2,SUM($G$6:G53),Калькулятор_2!H52))</f>
        <v>22.5</v>
      </c>
      <c r="H54" s="101">
        <f>IF(U54&gt;(Калькулятор_2!$B$7+2),"Скрыть",IF(U54=Калькулятор_2!$B$7+2,0,IF(U54&lt;=Калькулятор_2!$B$7,0,0)))</f>
        <v>0</v>
      </c>
      <c r="I54" s="101">
        <f>IF(U54&gt;(Калькулятор_2!$B$7+2),"Скрыть",IF(U54=Калькулятор_2!$B$7+2,0,IF(U54&lt;=Калькулятор_2!$B$7,0,0)))</f>
        <v>0</v>
      </c>
      <c r="J54" s="102">
        <f>IF(U54&gt;(Калькулятор_2!$B$7+2),"Скрыть",IF(U54=Калькулятор_2!$B$7+2,0,IF(U54&lt;=Калькулятор_2!$B$7,0,0)))</f>
        <v>0</v>
      </c>
      <c r="K54" s="100">
        <f>IF(U54&gt;(Калькулятор_2!$B$7+2),"Скрыть",IF(U54=Калькулятор_2!$B$7+2,SUM($K$6:K53),IF(U54&lt;=Калькулятор_2!$B$7,0,0)))</f>
        <v>0</v>
      </c>
      <c r="L54" s="103">
        <f>IF(U54&gt;(Калькулятор_2!$B$7+2),"Скрыть",IF(U54=Калькулятор_2!$B$7+2,0,IF(U54&lt;=Калькулятор_2!$B$7,0,0)))</f>
        <v>0</v>
      </c>
      <c r="M54" s="101">
        <f>IF(U54&gt;(Калькулятор_2!$B$7+2),"Скрыть",IF(U54=Калькулятор_2!$B$7+2,0,IF(U54&lt;=Калькулятор_2!$B$7,0,0)))</f>
        <v>0</v>
      </c>
      <c r="N54" s="101">
        <f>IF(U54&gt;(Калькулятор_2!$B$7+2),"Скрыть",IF(U54=Калькулятор_2!$B$7+2,0,IF(U54&lt;=Калькулятор_2!$B$7,0,0)))</f>
        <v>0</v>
      </c>
      <c r="O54" s="101">
        <f>IF(U54&gt;(Калькулятор_2!$B$7+2),"Скрыть",IF(U54=Калькулятор_2!$B$7+2,0,IF(U54&lt;=Калькулятор_2!$B$7,0,0)))</f>
        <v>0</v>
      </c>
      <c r="P54" s="101">
        <f>IF(U54&gt;(Калькулятор_2!$B$7+2),"Скрыть",IF(U54=Калькулятор_2!$B$7+2,0,IF(U54&lt;=Калькулятор_2!$B$7,0,0)))</f>
        <v>0</v>
      </c>
      <c r="Q54" s="101">
        <f>IF(U54&gt;(Калькулятор_2!$B$7+2),"Скрыть",IF(U54=Калькулятор_2!$B$7+2,0,IF(U54&lt;=Калькулятор_2!$B$7,0,0)))</f>
        <v>0</v>
      </c>
      <c r="R54" s="101">
        <f>IF(U54&gt;(Калькулятор_2!$B$7+2),"Скрыть",IF(U54=Калькулятор_2!$B$7+2,0,IF(U54&lt;=Калькулятор_2!$B$7,0,0)))</f>
        <v>0</v>
      </c>
      <c r="S54" s="104" t="str">
        <f>IF(U54&gt;(Калькулятор_2!$B$7+2),"Скрыть",IF(U54=Калькулятор_2!$B$7+2,XIRR($E$6:E53,$C$6:C53,50),"Х"))</f>
        <v>Х</v>
      </c>
      <c r="T54" s="105" t="str">
        <f>IF(U54&gt;(Калькулятор_2!$B$7+2),"Скрыть",IF(U54=Калькулятор_2!$B$7+2,G54+F54+K54,"Х"))</f>
        <v>Х</v>
      </c>
      <c r="U54" s="95">
        <v>49</v>
      </c>
      <c r="V54" s="96">
        <f ca="1">Калькулятор_2!E52</f>
        <v>-600</v>
      </c>
    </row>
    <row r="55" spans="2:22" ht="15.6" x14ac:dyDescent="0.3">
      <c r="B55" s="97">
        <f ca="1">IF(U55&gt;(Калькулятор_2!$B$7+2),"Скрыть",IF(U55=Калькулятор_2!$B$7+2,"Усього",Калькулятор_2!C53))</f>
        <v>49</v>
      </c>
      <c r="C55" s="98">
        <f ca="1">IF(U55&gt;(Калькулятор_2!$B$7+2),"Скрыть",IF(U55=Калькулятор_2!$B$7+2,"Х",Калькулятор_2!D53))</f>
        <v>46090</v>
      </c>
      <c r="D55" s="99">
        <f ca="1">IF(U55&gt;(Калькулятор_2!$B$7+2),"Скрыть",IF(U55=Калькулятор_2!$B$7+2,"Усього",IFERROR(C55-C54,"")))</f>
        <v>5</v>
      </c>
      <c r="E55" s="100">
        <f ca="1">IF(U55&gt;(Калькулятор_2!$B$7+2),"Скрыть",IF(U55=Калькулятор_2!$B$7+2,SUM(E54),Калькулятор_2!I53))</f>
        <v>22.5</v>
      </c>
      <c r="F55" s="100">
        <f ca="1">IF(U55&gt;(Калькулятор_2!$B$7+2),"Скрыть",IF(U55=Калькулятор_2!$B$7+2,SUM(F54),Калькулятор_2!G53))</f>
        <v>0</v>
      </c>
      <c r="G55" s="100">
        <f ca="1">IF(U55&gt;(Калькулятор_2!$B$7+2),"Скрыть",IF(U55=Калькулятор_2!$B$7+2,SUM($G$6:G54),Калькулятор_2!H53))</f>
        <v>22.5</v>
      </c>
      <c r="H55" s="101">
        <f>IF(U55&gt;(Калькулятор_2!$B$7+2),"Скрыть",IF(U55=Калькулятор_2!$B$7+2,0,IF(U55&lt;=Калькулятор_2!$B$7,0,0)))</f>
        <v>0</v>
      </c>
      <c r="I55" s="101">
        <f>IF(U55&gt;(Калькулятор_2!$B$7+2),"Скрыть",IF(U55=Калькулятор_2!$B$7+2,0,IF(U55&lt;=Калькулятор_2!$B$7,0,0)))</f>
        <v>0</v>
      </c>
      <c r="J55" s="102">
        <f>IF(U55&gt;(Калькулятор_2!$B$7+2),"Скрыть",IF(U55=Калькулятор_2!$B$7+2,0,IF(U55&lt;=Калькулятор_2!$B$7,0,0)))</f>
        <v>0</v>
      </c>
      <c r="K55" s="100">
        <f>IF(U55&gt;(Калькулятор_2!$B$7+2),"Скрыть",IF(U55=Калькулятор_2!$B$7+2,SUM($K$6:K54),IF(U55&lt;=Калькулятор_2!$B$7,0,0)))</f>
        <v>0</v>
      </c>
      <c r="L55" s="103">
        <f>IF(U55&gt;(Калькулятор_2!$B$7+2),"Скрыть",IF(U55=Калькулятор_2!$B$7+2,0,IF(U55&lt;=Калькулятор_2!$B$7,0,0)))</f>
        <v>0</v>
      </c>
      <c r="M55" s="101">
        <f>IF(U55&gt;(Калькулятор_2!$B$7+2),"Скрыть",IF(U55=Калькулятор_2!$B$7+2,0,IF(U55&lt;=Калькулятор_2!$B$7,0,0)))</f>
        <v>0</v>
      </c>
      <c r="N55" s="101">
        <f>IF(U55&gt;(Калькулятор_2!$B$7+2),"Скрыть",IF(U55=Калькулятор_2!$B$7+2,0,IF(U55&lt;=Калькулятор_2!$B$7,0,0)))</f>
        <v>0</v>
      </c>
      <c r="O55" s="101">
        <f>IF(U55&gt;(Калькулятор_2!$B$7+2),"Скрыть",IF(U55=Калькулятор_2!$B$7+2,0,IF(U55&lt;=Калькулятор_2!$B$7,0,0)))</f>
        <v>0</v>
      </c>
      <c r="P55" s="101">
        <f>IF(U55&gt;(Калькулятор_2!$B$7+2),"Скрыть",IF(U55=Калькулятор_2!$B$7+2,0,IF(U55&lt;=Калькулятор_2!$B$7,0,0)))</f>
        <v>0</v>
      </c>
      <c r="Q55" s="101">
        <f>IF(U55&gt;(Калькулятор_2!$B$7+2),"Скрыть",IF(U55=Калькулятор_2!$B$7+2,0,IF(U55&lt;=Калькулятор_2!$B$7,0,0)))</f>
        <v>0</v>
      </c>
      <c r="R55" s="101">
        <f>IF(U55&gt;(Калькулятор_2!$B$7+2),"Скрыть",IF(U55=Калькулятор_2!$B$7+2,0,IF(U55&lt;=Калькулятор_2!$B$7,0,0)))</f>
        <v>0</v>
      </c>
      <c r="S55" s="104" t="str">
        <f>IF(U55&gt;(Калькулятор_2!$B$7+2),"Скрыть",IF(U55=Калькулятор_2!$B$7+2,XIRR($E$6:E54,$C$6:C54,50),"Х"))</f>
        <v>Х</v>
      </c>
      <c r="T55" s="105" t="str">
        <f>IF(U55&gt;(Калькулятор_2!$B$7+2),"Скрыть",IF(U55=Калькулятор_2!$B$7+2,G55+F55+K55,"Х"))</f>
        <v>Х</v>
      </c>
      <c r="U55" s="95">
        <v>50</v>
      </c>
      <c r="V55" s="96">
        <f ca="1">Калькулятор_2!E53</f>
        <v>-600</v>
      </c>
    </row>
    <row r="56" spans="2:22" ht="15.6" x14ac:dyDescent="0.3">
      <c r="B56" s="97">
        <f ca="1">IF(U56&gt;(Калькулятор_2!$B$7+2),"Скрыть",IF(U56=Калькулятор_2!$B$7+2,"Усього",Калькулятор_2!C54))</f>
        <v>50</v>
      </c>
      <c r="C56" s="98">
        <f ca="1">IF(U56&gt;(Калькулятор_2!$B$7+2),"Скрыть",IF(U56=Калькулятор_2!$B$7+2,"Х",Калькулятор_2!D54))</f>
        <v>46095</v>
      </c>
      <c r="D56" s="99">
        <f ca="1">IF(U56&gt;(Калькулятор_2!$B$7+2),"Скрыть",IF(U56=Калькулятор_2!$B$7+2,"Усього",IFERROR(C56-C55,"")))</f>
        <v>5</v>
      </c>
      <c r="E56" s="100">
        <f ca="1">IF(U56&gt;(Калькулятор_2!$B$7+2),"Скрыть",IF(U56=Калькулятор_2!$B$7+2,SUM(E55),Калькулятор_2!I54))</f>
        <v>22.5</v>
      </c>
      <c r="F56" s="100">
        <f ca="1">IF(U56&gt;(Калькулятор_2!$B$7+2),"Скрыть",IF(U56=Калькулятор_2!$B$7+2,SUM(F55),Калькулятор_2!G54))</f>
        <v>0</v>
      </c>
      <c r="G56" s="100">
        <f ca="1">IF(U56&gt;(Калькулятор_2!$B$7+2),"Скрыть",IF(U56=Калькулятор_2!$B$7+2,SUM($G$6:G55),Калькулятор_2!H54))</f>
        <v>22.5</v>
      </c>
      <c r="H56" s="101">
        <f>IF(U56&gt;(Калькулятор_2!$B$7+2),"Скрыть",IF(U56=Калькулятор_2!$B$7+2,0,IF(U56&lt;=Калькулятор_2!$B$7,0,0)))</f>
        <v>0</v>
      </c>
      <c r="I56" s="101">
        <f>IF(U56&gt;(Калькулятор_2!$B$7+2),"Скрыть",IF(U56=Калькулятор_2!$B$7+2,0,IF(U56&lt;=Калькулятор_2!$B$7,0,0)))</f>
        <v>0</v>
      </c>
      <c r="J56" s="102">
        <f>IF(U56&gt;(Калькулятор_2!$B$7+2),"Скрыть",IF(U56=Калькулятор_2!$B$7+2,0,IF(U56&lt;=Калькулятор_2!$B$7,0,0)))</f>
        <v>0</v>
      </c>
      <c r="K56" s="100">
        <f>IF(U56&gt;(Калькулятор_2!$B$7+2),"Скрыть",IF(U56=Калькулятор_2!$B$7+2,SUM($K$6:K55),IF(U56&lt;=Калькулятор_2!$B$7,0,0)))</f>
        <v>0</v>
      </c>
      <c r="L56" s="103">
        <f>IF(U56&gt;(Калькулятор_2!$B$7+2),"Скрыть",IF(U56=Калькулятор_2!$B$7+2,0,IF(U56&lt;=Калькулятор_2!$B$7,0,0)))</f>
        <v>0</v>
      </c>
      <c r="M56" s="101">
        <f>IF(U56&gt;(Калькулятор_2!$B$7+2),"Скрыть",IF(U56=Калькулятор_2!$B$7+2,0,IF(U56&lt;=Калькулятор_2!$B$7,0,0)))</f>
        <v>0</v>
      </c>
      <c r="N56" s="101">
        <f>IF(U56&gt;(Калькулятор_2!$B$7+2),"Скрыть",IF(U56=Калькулятор_2!$B$7+2,0,IF(U56&lt;=Калькулятор_2!$B$7,0,0)))</f>
        <v>0</v>
      </c>
      <c r="O56" s="101">
        <f>IF(U56&gt;(Калькулятор_2!$B$7+2),"Скрыть",IF(U56=Калькулятор_2!$B$7+2,0,IF(U56&lt;=Калькулятор_2!$B$7,0,0)))</f>
        <v>0</v>
      </c>
      <c r="P56" s="101">
        <f>IF(U56&gt;(Калькулятор_2!$B$7+2),"Скрыть",IF(U56=Калькулятор_2!$B$7+2,0,IF(U56&lt;=Калькулятор_2!$B$7,0,0)))</f>
        <v>0</v>
      </c>
      <c r="Q56" s="101">
        <f>IF(U56&gt;(Калькулятор_2!$B$7+2),"Скрыть",IF(U56=Калькулятор_2!$B$7+2,0,IF(U56&lt;=Калькулятор_2!$B$7,0,0)))</f>
        <v>0</v>
      </c>
      <c r="R56" s="101">
        <f>IF(U56&gt;(Калькулятор_2!$B$7+2),"Скрыть",IF(U56=Калькулятор_2!$B$7+2,0,IF(U56&lt;=Калькулятор_2!$B$7,0,0)))</f>
        <v>0</v>
      </c>
      <c r="S56" s="104" t="str">
        <f>IF(U56&gt;(Калькулятор_2!$B$7+2),"Скрыть",IF(U56=Калькулятор_2!$B$7+2,XIRR($E$6:E55,$C$6:C55,50),"Х"))</f>
        <v>Х</v>
      </c>
      <c r="T56" s="105" t="str">
        <f>IF(U56&gt;(Калькулятор_2!$B$7+2),"Скрыть",IF(U56=Калькулятор_2!$B$7+2,G56+F56+K56,"Х"))</f>
        <v>Х</v>
      </c>
      <c r="U56" s="95">
        <v>51</v>
      </c>
      <c r="V56" s="96">
        <f ca="1">Калькулятор_2!E54</f>
        <v>-600</v>
      </c>
    </row>
    <row r="57" spans="2:22" ht="15.6" x14ac:dyDescent="0.3">
      <c r="B57" s="97">
        <f ca="1">IF(U57&gt;(Калькулятор_2!$B$7+2),"Скрыть",IF(U57=Калькулятор_2!$B$7+2,"Усього",Калькулятор_2!C55))</f>
        <v>51</v>
      </c>
      <c r="C57" s="98">
        <f ca="1">IF(U57&gt;(Калькулятор_2!$B$7+2),"Скрыть",IF(U57=Калькулятор_2!$B$7+2,"Х",Калькулятор_2!D55))</f>
        <v>46100</v>
      </c>
      <c r="D57" s="99">
        <f ca="1">IF(U57&gt;(Калькулятор_2!$B$7+2),"Скрыть",IF(U57=Калькулятор_2!$B$7+2,"Усього",IFERROR(C57-C56,"")))</f>
        <v>5</v>
      </c>
      <c r="E57" s="100">
        <f ca="1">IF(U57&gt;(Калькулятор_2!$B$7+2),"Скрыть",IF(U57=Калькулятор_2!$B$7+2,SUM(E56),Калькулятор_2!I55))</f>
        <v>22.5</v>
      </c>
      <c r="F57" s="100">
        <f ca="1">IF(U57&gt;(Калькулятор_2!$B$7+2),"Скрыть",IF(U57=Калькулятор_2!$B$7+2,SUM(F56),Калькулятор_2!G55))</f>
        <v>0</v>
      </c>
      <c r="G57" s="100">
        <f ca="1">IF(U57&gt;(Калькулятор_2!$B$7+2),"Скрыть",IF(U57=Калькулятор_2!$B$7+2,SUM($G$6:G56),Калькулятор_2!H55))</f>
        <v>22.5</v>
      </c>
      <c r="H57" s="101">
        <f>IF(U57&gt;(Калькулятор_2!$B$7+2),"Скрыть",IF(U57=Калькулятор_2!$B$7+2,0,IF(U57&lt;=Калькулятор_2!$B$7,0,0)))</f>
        <v>0</v>
      </c>
      <c r="I57" s="101">
        <f>IF(U57&gt;(Калькулятор_2!$B$7+2),"Скрыть",IF(U57=Калькулятор_2!$B$7+2,0,IF(U57&lt;=Калькулятор_2!$B$7,0,0)))</f>
        <v>0</v>
      </c>
      <c r="J57" s="102">
        <f>IF(U57&gt;(Калькулятор_2!$B$7+2),"Скрыть",IF(U57=Калькулятор_2!$B$7+2,0,IF(U57&lt;=Калькулятор_2!$B$7,0,0)))</f>
        <v>0</v>
      </c>
      <c r="K57" s="100">
        <f>IF(U57&gt;(Калькулятор_2!$B$7+2),"Скрыть",IF(U57=Калькулятор_2!$B$7+2,SUM($K$6:K56),IF(U57&lt;=Калькулятор_2!$B$7,0,0)))</f>
        <v>0</v>
      </c>
      <c r="L57" s="103">
        <f>IF(U57&gt;(Калькулятор_2!$B$7+2),"Скрыть",IF(U57=Калькулятор_2!$B$7+2,0,IF(U57&lt;=Калькулятор_2!$B$7,0,0)))</f>
        <v>0</v>
      </c>
      <c r="M57" s="101">
        <f>IF(U57&gt;(Калькулятор_2!$B$7+2),"Скрыть",IF(U57=Калькулятор_2!$B$7+2,0,IF(U57&lt;=Калькулятор_2!$B$7,0,0)))</f>
        <v>0</v>
      </c>
      <c r="N57" s="101">
        <f>IF(U57&gt;(Калькулятор_2!$B$7+2),"Скрыть",IF(U57=Калькулятор_2!$B$7+2,0,IF(U57&lt;=Калькулятор_2!$B$7,0,0)))</f>
        <v>0</v>
      </c>
      <c r="O57" s="101">
        <f>IF(U57&gt;(Калькулятор_2!$B$7+2),"Скрыть",IF(U57=Калькулятор_2!$B$7+2,0,IF(U57&lt;=Калькулятор_2!$B$7,0,0)))</f>
        <v>0</v>
      </c>
      <c r="P57" s="101">
        <f>IF(U57&gt;(Калькулятор_2!$B$7+2),"Скрыть",IF(U57=Калькулятор_2!$B$7+2,0,IF(U57&lt;=Калькулятор_2!$B$7,0,0)))</f>
        <v>0</v>
      </c>
      <c r="Q57" s="101">
        <f>IF(U57&gt;(Калькулятор_2!$B$7+2),"Скрыть",IF(U57=Калькулятор_2!$B$7+2,0,IF(U57&lt;=Калькулятор_2!$B$7,0,0)))</f>
        <v>0</v>
      </c>
      <c r="R57" s="101">
        <f>IF(U57&gt;(Калькулятор_2!$B$7+2),"Скрыть",IF(U57=Калькулятор_2!$B$7+2,0,IF(U57&lt;=Калькулятор_2!$B$7,0,0)))</f>
        <v>0</v>
      </c>
      <c r="S57" s="104" t="str">
        <f>IF(U57&gt;(Калькулятор_2!$B$7+2),"Скрыть",IF(U57=Калькулятор_2!$B$7+2,XIRR($E$6:E56,$C$6:C56,50),"Х"))</f>
        <v>Х</v>
      </c>
      <c r="T57" s="105" t="str">
        <f>IF(U57&gt;(Калькулятор_2!$B$7+2),"Скрыть",IF(U57=Калькулятор_2!$B$7+2,G57+F57+K57,"Х"))</f>
        <v>Х</v>
      </c>
      <c r="U57" s="95">
        <v>52</v>
      </c>
      <c r="V57" s="96">
        <f ca="1">Калькулятор_2!E55</f>
        <v>-600</v>
      </c>
    </row>
    <row r="58" spans="2:22" ht="15.6" x14ac:dyDescent="0.3">
      <c r="B58" s="97">
        <f ca="1">IF(U58&gt;(Калькулятор_2!$B$7+2),"Скрыть",IF(U58=Калькулятор_2!$B$7+2,"Усього",Калькулятор_2!C56))</f>
        <v>52</v>
      </c>
      <c r="C58" s="98">
        <f ca="1">IF(U58&gt;(Калькулятор_2!$B$7+2),"Скрыть",IF(U58=Калькулятор_2!$B$7+2,"Х",Калькулятор_2!D56))</f>
        <v>46105</v>
      </c>
      <c r="D58" s="99">
        <f ca="1">IF(U58&gt;(Калькулятор_2!$B$7+2),"Скрыть",IF(U58=Калькулятор_2!$B$7+2,"Усього",IFERROR(C58-C57,"")))</f>
        <v>5</v>
      </c>
      <c r="E58" s="100">
        <f ca="1">IF(U58&gt;(Калькулятор_2!$B$7+2),"Скрыть",IF(U58=Калькулятор_2!$B$7+2,SUM(E57),Калькулятор_2!I56))</f>
        <v>22.5</v>
      </c>
      <c r="F58" s="100">
        <f ca="1">IF(U58&gt;(Калькулятор_2!$B$7+2),"Скрыть",IF(U58=Калькулятор_2!$B$7+2,SUM(F57),Калькулятор_2!G56))</f>
        <v>0</v>
      </c>
      <c r="G58" s="100">
        <f ca="1">IF(U58&gt;(Калькулятор_2!$B$7+2),"Скрыть",IF(U58=Калькулятор_2!$B$7+2,SUM($G$6:G57),Калькулятор_2!H56))</f>
        <v>22.5</v>
      </c>
      <c r="H58" s="101">
        <f>IF(U58&gt;(Калькулятор_2!$B$7+2),"Скрыть",IF(U58=Калькулятор_2!$B$7+2,0,IF(U58&lt;=Калькулятор_2!$B$7,0,0)))</f>
        <v>0</v>
      </c>
      <c r="I58" s="101">
        <f>IF(U58&gt;(Калькулятор_2!$B$7+2),"Скрыть",IF(U58=Калькулятор_2!$B$7+2,0,IF(U58&lt;=Калькулятор_2!$B$7,0,0)))</f>
        <v>0</v>
      </c>
      <c r="J58" s="102">
        <f>IF(U58&gt;(Калькулятор_2!$B$7+2),"Скрыть",IF(U58=Калькулятор_2!$B$7+2,0,IF(U58&lt;=Калькулятор_2!$B$7,0,0)))</f>
        <v>0</v>
      </c>
      <c r="K58" s="100">
        <f>IF(U58&gt;(Калькулятор_2!$B$7+2),"Скрыть",IF(U58=Калькулятор_2!$B$7+2,SUM($K$6:K57),IF(U58&lt;=Калькулятор_2!$B$7,0,0)))</f>
        <v>0</v>
      </c>
      <c r="L58" s="103">
        <f>IF(U58&gt;(Калькулятор_2!$B$7+2),"Скрыть",IF(U58=Калькулятор_2!$B$7+2,0,IF(U58&lt;=Калькулятор_2!$B$7,0,0)))</f>
        <v>0</v>
      </c>
      <c r="M58" s="101">
        <f>IF(U58&gt;(Калькулятор_2!$B$7+2),"Скрыть",IF(U58=Калькулятор_2!$B$7+2,0,IF(U58&lt;=Калькулятор_2!$B$7,0,0)))</f>
        <v>0</v>
      </c>
      <c r="N58" s="101">
        <f>IF(U58&gt;(Калькулятор_2!$B$7+2),"Скрыть",IF(U58=Калькулятор_2!$B$7+2,0,IF(U58&lt;=Калькулятор_2!$B$7,0,0)))</f>
        <v>0</v>
      </c>
      <c r="O58" s="101">
        <f>IF(U58&gt;(Калькулятор_2!$B$7+2),"Скрыть",IF(U58=Калькулятор_2!$B$7+2,0,IF(U58&lt;=Калькулятор_2!$B$7,0,0)))</f>
        <v>0</v>
      </c>
      <c r="P58" s="101">
        <f>IF(U58&gt;(Калькулятор_2!$B$7+2),"Скрыть",IF(U58=Калькулятор_2!$B$7+2,0,IF(U58&lt;=Калькулятор_2!$B$7,0,0)))</f>
        <v>0</v>
      </c>
      <c r="Q58" s="101">
        <f>IF(U58&gt;(Калькулятор_2!$B$7+2),"Скрыть",IF(U58=Калькулятор_2!$B$7+2,0,IF(U58&lt;=Калькулятор_2!$B$7,0,0)))</f>
        <v>0</v>
      </c>
      <c r="R58" s="101">
        <f>IF(U58&gt;(Калькулятор_2!$B$7+2),"Скрыть",IF(U58=Калькулятор_2!$B$7+2,0,IF(U58&lt;=Калькулятор_2!$B$7,0,0)))</f>
        <v>0</v>
      </c>
      <c r="S58" s="104" t="str">
        <f>IF(U58&gt;(Калькулятор_2!$B$7+2),"Скрыть",IF(U58=Калькулятор_2!$B$7+2,XIRR($E$6:E57,$C$6:C57,50),"Х"))</f>
        <v>Х</v>
      </c>
      <c r="T58" s="105" t="str">
        <f>IF(U58&gt;(Калькулятор_2!$B$7+2),"Скрыть",IF(U58=Калькулятор_2!$B$7+2,G58+F58+K58,"Х"))</f>
        <v>Х</v>
      </c>
      <c r="U58" s="95">
        <v>53</v>
      </c>
      <c r="V58" s="96">
        <f ca="1">Калькулятор_2!E56</f>
        <v>-600</v>
      </c>
    </row>
    <row r="59" spans="2:22" ht="15.6" x14ac:dyDescent="0.3">
      <c r="B59" s="97">
        <f ca="1">IF(U59&gt;(Калькулятор_2!$B$7+2),"Скрыть",IF(U59=Калькулятор_2!$B$7+2,"Усього",Калькулятор_2!C57))</f>
        <v>53</v>
      </c>
      <c r="C59" s="98">
        <f ca="1">IF(U59&gt;(Калькулятор_2!$B$7+2),"Скрыть",IF(U59=Калькулятор_2!$B$7+2,"Х",Калькулятор_2!D57))</f>
        <v>46110</v>
      </c>
      <c r="D59" s="99">
        <f ca="1">IF(U59&gt;(Калькулятор_2!$B$7+2),"Скрыть",IF(U59=Калькулятор_2!$B$7+2,"Усього",IFERROR(C59-C58,"")))</f>
        <v>5</v>
      </c>
      <c r="E59" s="100">
        <f ca="1">IF(U59&gt;(Калькулятор_2!$B$7+2),"Скрыть",IF(U59=Калькулятор_2!$B$7+2,SUM(E58),Калькулятор_2!I57))</f>
        <v>22.5</v>
      </c>
      <c r="F59" s="100">
        <f ca="1">IF(U59&gt;(Калькулятор_2!$B$7+2),"Скрыть",IF(U59=Калькулятор_2!$B$7+2,SUM(F58),Калькулятор_2!G57))</f>
        <v>0</v>
      </c>
      <c r="G59" s="100">
        <f ca="1">IF(U59&gt;(Калькулятор_2!$B$7+2),"Скрыть",IF(U59=Калькулятор_2!$B$7+2,SUM($G$6:G58),Калькулятор_2!H57))</f>
        <v>22.5</v>
      </c>
      <c r="H59" s="101">
        <f>IF(U59&gt;(Калькулятор_2!$B$7+2),"Скрыть",IF(U59=Калькулятор_2!$B$7+2,0,IF(U59&lt;=Калькулятор_2!$B$7,0,0)))</f>
        <v>0</v>
      </c>
      <c r="I59" s="101">
        <f>IF(U59&gt;(Калькулятор_2!$B$7+2),"Скрыть",IF(U59=Калькулятор_2!$B$7+2,0,IF(U59&lt;=Калькулятор_2!$B$7,0,0)))</f>
        <v>0</v>
      </c>
      <c r="J59" s="102">
        <f>IF(U59&gt;(Калькулятор_2!$B$7+2),"Скрыть",IF(U59=Калькулятор_2!$B$7+2,0,IF(U59&lt;=Калькулятор_2!$B$7,0,0)))</f>
        <v>0</v>
      </c>
      <c r="K59" s="100">
        <f>IF(U59&gt;(Калькулятор_2!$B$7+2),"Скрыть",IF(U59=Калькулятор_2!$B$7+2,SUM($K$6:K58),IF(U59&lt;=Калькулятор_2!$B$7,0,0)))</f>
        <v>0</v>
      </c>
      <c r="L59" s="103">
        <f>IF(U59&gt;(Калькулятор_2!$B$7+2),"Скрыть",IF(U59=Калькулятор_2!$B$7+2,0,IF(U59&lt;=Калькулятор_2!$B$7,0,0)))</f>
        <v>0</v>
      </c>
      <c r="M59" s="101">
        <f>IF(U59&gt;(Калькулятор_2!$B$7+2),"Скрыть",IF(U59=Калькулятор_2!$B$7+2,0,IF(U59&lt;=Калькулятор_2!$B$7,0,0)))</f>
        <v>0</v>
      </c>
      <c r="N59" s="101">
        <f>IF(U59&gt;(Калькулятор_2!$B$7+2),"Скрыть",IF(U59=Калькулятор_2!$B$7+2,0,IF(U59&lt;=Калькулятор_2!$B$7,0,0)))</f>
        <v>0</v>
      </c>
      <c r="O59" s="101">
        <f>IF(U59&gt;(Калькулятор_2!$B$7+2),"Скрыть",IF(U59=Калькулятор_2!$B$7+2,0,IF(U59&lt;=Калькулятор_2!$B$7,0,0)))</f>
        <v>0</v>
      </c>
      <c r="P59" s="101">
        <f>IF(U59&gt;(Калькулятор_2!$B$7+2),"Скрыть",IF(U59=Калькулятор_2!$B$7+2,0,IF(U59&lt;=Калькулятор_2!$B$7,0,0)))</f>
        <v>0</v>
      </c>
      <c r="Q59" s="101">
        <f>IF(U59&gt;(Калькулятор_2!$B$7+2),"Скрыть",IF(U59=Калькулятор_2!$B$7+2,0,IF(U59&lt;=Калькулятор_2!$B$7,0,0)))</f>
        <v>0</v>
      </c>
      <c r="R59" s="101">
        <f>IF(U59&gt;(Калькулятор_2!$B$7+2),"Скрыть",IF(U59=Калькулятор_2!$B$7+2,0,IF(U59&lt;=Калькулятор_2!$B$7,0,0)))</f>
        <v>0</v>
      </c>
      <c r="S59" s="104" t="str">
        <f>IF(U59&gt;(Калькулятор_2!$B$7+2),"Скрыть",IF(U59=Калькулятор_2!$B$7+2,XIRR($E$6:E58,$C$6:C58,50),"Х"))</f>
        <v>Х</v>
      </c>
      <c r="T59" s="105" t="str">
        <f>IF(U59&gt;(Калькулятор_2!$B$7+2),"Скрыть",IF(U59=Калькулятор_2!$B$7+2,G59+F59+K59,"Х"))</f>
        <v>Х</v>
      </c>
      <c r="U59" s="95">
        <v>54</v>
      </c>
      <c r="V59" s="96">
        <f ca="1">Калькулятор_2!E57</f>
        <v>-600</v>
      </c>
    </row>
    <row r="60" spans="2:22" ht="15.6" x14ac:dyDescent="0.3">
      <c r="B60" s="97">
        <f ca="1">IF(U60&gt;(Калькулятор_2!$B$7+2),"Скрыть",IF(U60=Калькулятор_2!$B$7+2,"Усього",Калькулятор_2!C58))</f>
        <v>54</v>
      </c>
      <c r="C60" s="98">
        <f ca="1">IF(U60&gt;(Калькулятор_2!$B$7+2),"Скрыть",IF(U60=Калькулятор_2!$B$7+2,"Х",Калькулятор_2!D58))</f>
        <v>46115</v>
      </c>
      <c r="D60" s="99">
        <f ca="1">IF(U60&gt;(Калькулятор_2!$B$7+2),"Скрыть",IF(U60=Калькулятор_2!$B$7+2,"Усього",IFERROR(C60-C59,"")))</f>
        <v>5</v>
      </c>
      <c r="E60" s="100">
        <f ca="1">IF(U60&gt;(Калькулятор_2!$B$7+2),"Скрыть",IF(U60=Калькулятор_2!$B$7+2,SUM(E59),Калькулятор_2!I58))</f>
        <v>22.5</v>
      </c>
      <c r="F60" s="100">
        <f ca="1">IF(U60&gt;(Калькулятор_2!$B$7+2),"Скрыть",IF(U60=Калькулятор_2!$B$7+2,SUM(F59),Калькулятор_2!G58))</f>
        <v>0</v>
      </c>
      <c r="G60" s="100">
        <f ca="1">IF(U60&gt;(Калькулятор_2!$B$7+2),"Скрыть",IF(U60=Калькулятор_2!$B$7+2,SUM($G$6:G59),Калькулятор_2!H58))</f>
        <v>22.5</v>
      </c>
      <c r="H60" s="101">
        <f>IF(U60&gt;(Калькулятор_2!$B$7+2),"Скрыть",IF(U60=Калькулятор_2!$B$7+2,0,IF(U60&lt;=Калькулятор_2!$B$7,0,0)))</f>
        <v>0</v>
      </c>
      <c r="I60" s="101">
        <f>IF(U60&gt;(Калькулятор_2!$B$7+2),"Скрыть",IF(U60=Калькулятор_2!$B$7+2,0,IF(U60&lt;=Калькулятор_2!$B$7,0,0)))</f>
        <v>0</v>
      </c>
      <c r="J60" s="102">
        <f>IF(U60&gt;(Калькулятор_2!$B$7+2),"Скрыть",IF(U60=Калькулятор_2!$B$7+2,0,IF(U60&lt;=Калькулятор_2!$B$7,0,0)))</f>
        <v>0</v>
      </c>
      <c r="K60" s="100">
        <f>IF(U60&gt;(Калькулятор_2!$B$7+2),"Скрыть",IF(U60=Калькулятор_2!$B$7+2,SUM($K$6:K59),IF(U60&lt;=Калькулятор_2!$B$7,0,0)))</f>
        <v>0</v>
      </c>
      <c r="L60" s="103">
        <f>IF(U60&gt;(Калькулятор_2!$B$7+2),"Скрыть",IF(U60=Калькулятор_2!$B$7+2,0,IF(U60&lt;=Калькулятор_2!$B$7,0,0)))</f>
        <v>0</v>
      </c>
      <c r="M60" s="101">
        <f>IF(U60&gt;(Калькулятор_2!$B$7+2),"Скрыть",IF(U60=Калькулятор_2!$B$7+2,0,IF(U60&lt;=Калькулятор_2!$B$7,0,0)))</f>
        <v>0</v>
      </c>
      <c r="N60" s="101">
        <f>IF(U60&gt;(Калькулятор_2!$B$7+2),"Скрыть",IF(U60=Калькулятор_2!$B$7+2,0,IF(U60&lt;=Калькулятор_2!$B$7,0,0)))</f>
        <v>0</v>
      </c>
      <c r="O60" s="101">
        <f>IF(U60&gt;(Калькулятор_2!$B$7+2),"Скрыть",IF(U60=Калькулятор_2!$B$7+2,0,IF(U60&lt;=Калькулятор_2!$B$7,0,0)))</f>
        <v>0</v>
      </c>
      <c r="P60" s="101">
        <f>IF(U60&gt;(Калькулятор_2!$B$7+2),"Скрыть",IF(U60=Калькулятор_2!$B$7+2,0,IF(U60&lt;=Калькулятор_2!$B$7,0,0)))</f>
        <v>0</v>
      </c>
      <c r="Q60" s="101">
        <f>IF(U60&gt;(Калькулятор_2!$B$7+2),"Скрыть",IF(U60=Калькулятор_2!$B$7+2,0,IF(U60&lt;=Калькулятор_2!$B$7,0,0)))</f>
        <v>0</v>
      </c>
      <c r="R60" s="101">
        <f>IF(U60&gt;(Калькулятор_2!$B$7+2),"Скрыть",IF(U60=Калькулятор_2!$B$7+2,0,IF(U60&lt;=Калькулятор_2!$B$7,0,0)))</f>
        <v>0</v>
      </c>
      <c r="S60" s="104" t="str">
        <f>IF(U60&gt;(Калькулятор_2!$B$7+2),"Скрыть",IF(U60=Калькулятор_2!$B$7+2,XIRR($E$6:E59,$C$6:C59,50),"Х"))</f>
        <v>Х</v>
      </c>
      <c r="T60" s="105" t="str">
        <f>IF(U60&gt;(Калькулятор_2!$B$7+2),"Скрыть",IF(U60=Калькулятор_2!$B$7+2,G60+F60+K60,"Х"))</f>
        <v>Х</v>
      </c>
      <c r="U60" s="95">
        <v>55</v>
      </c>
      <c r="V60" s="96">
        <f ca="1">Калькулятор_2!E58</f>
        <v>-600</v>
      </c>
    </row>
    <row r="61" spans="2:22" ht="15.6" x14ac:dyDescent="0.3">
      <c r="B61" s="97">
        <f ca="1">IF(U61&gt;(Калькулятор_2!$B$7+2),"Скрыть",IF(U61=Калькулятор_2!$B$7+2,"Усього",Калькулятор_2!C59))</f>
        <v>55</v>
      </c>
      <c r="C61" s="98">
        <f ca="1">IF(U61&gt;(Калькулятор_2!$B$7+2),"Скрыть",IF(U61=Калькулятор_2!$B$7+2,"Х",Калькулятор_2!D59))</f>
        <v>46120</v>
      </c>
      <c r="D61" s="99">
        <f ca="1">IF(U61&gt;(Калькулятор_2!$B$7+2),"Скрыть",IF(U61=Калькулятор_2!$B$7+2,"Усього",IFERROR(C61-C60,"")))</f>
        <v>5</v>
      </c>
      <c r="E61" s="100">
        <f ca="1">IF(U61&gt;(Калькулятор_2!$B$7+2),"Скрыть",IF(U61=Калькулятор_2!$B$7+2,SUM(E60),Калькулятор_2!I59))</f>
        <v>22.5</v>
      </c>
      <c r="F61" s="100">
        <f ca="1">IF(U61&gt;(Калькулятор_2!$B$7+2),"Скрыть",IF(U61=Калькулятор_2!$B$7+2,SUM(F60),Калькулятор_2!G59))</f>
        <v>0</v>
      </c>
      <c r="G61" s="100">
        <f ca="1">IF(U61&gt;(Калькулятор_2!$B$7+2),"Скрыть",IF(U61=Калькулятор_2!$B$7+2,SUM($G$6:G60),Калькулятор_2!H59))</f>
        <v>22.5</v>
      </c>
      <c r="H61" s="101">
        <f>IF(U61&gt;(Калькулятор_2!$B$7+2),"Скрыть",IF(U61=Калькулятор_2!$B$7+2,0,IF(U61&lt;=Калькулятор_2!$B$7,0,0)))</f>
        <v>0</v>
      </c>
      <c r="I61" s="101">
        <f>IF(U61&gt;(Калькулятор_2!$B$7+2),"Скрыть",IF(U61=Калькулятор_2!$B$7+2,0,IF(U61&lt;=Калькулятор_2!$B$7,0,0)))</f>
        <v>0</v>
      </c>
      <c r="J61" s="102">
        <f>IF(U61&gt;(Калькулятор_2!$B$7+2),"Скрыть",IF(U61=Калькулятор_2!$B$7+2,0,IF(U61&lt;=Калькулятор_2!$B$7,0,0)))</f>
        <v>0</v>
      </c>
      <c r="K61" s="100">
        <f>IF(U61&gt;(Калькулятор_2!$B$7+2),"Скрыть",IF(U61=Калькулятор_2!$B$7+2,SUM($K$6:K60),IF(U61&lt;=Калькулятор_2!$B$7,0,0)))</f>
        <v>0</v>
      </c>
      <c r="L61" s="103">
        <f>IF(U61&gt;(Калькулятор_2!$B$7+2),"Скрыть",IF(U61=Калькулятор_2!$B$7+2,0,IF(U61&lt;=Калькулятор_2!$B$7,0,0)))</f>
        <v>0</v>
      </c>
      <c r="M61" s="101">
        <f>IF(U61&gt;(Калькулятор_2!$B$7+2),"Скрыть",IF(U61=Калькулятор_2!$B$7+2,0,IF(U61&lt;=Калькулятор_2!$B$7,0,0)))</f>
        <v>0</v>
      </c>
      <c r="N61" s="101">
        <f>IF(U61&gt;(Калькулятор_2!$B$7+2),"Скрыть",IF(U61=Калькулятор_2!$B$7+2,0,IF(U61&lt;=Калькулятор_2!$B$7,0,0)))</f>
        <v>0</v>
      </c>
      <c r="O61" s="101">
        <f>IF(U61&gt;(Калькулятор_2!$B$7+2),"Скрыть",IF(U61=Калькулятор_2!$B$7+2,0,IF(U61&lt;=Калькулятор_2!$B$7,0,0)))</f>
        <v>0</v>
      </c>
      <c r="P61" s="101">
        <f>IF(U61&gt;(Калькулятор_2!$B$7+2),"Скрыть",IF(U61=Калькулятор_2!$B$7+2,0,IF(U61&lt;=Калькулятор_2!$B$7,0,0)))</f>
        <v>0</v>
      </c>
      <c r="Q61" s="101">
        <f>IF(U61&gt;(Калькулятор_2!$B$7+2),"Скрыть",IF(U61=Калькулятор_2!$B$7+2,0,IF(U61&lt;=Калькулятор_2!$B$7,0,0)))</f>
        <v>0</v>
      </c>
      <c r="R61" s="101">
        <f>IF(U61&gt;(Калькулятор_2!$B$7+2),"Скрыть",IF(U61=Калькулятор_2!$B$7+2,0,IF(U61&lt;=Калькулятор_2!$B$7,0,0)))</f>
        <v>0</v>
      </c>
      <c r="S61" s="104" t="str">
        <f>IF(U61&gt;(Калькулятор_2!$B$7+2),"Скрыть",IF(U61=Калькулятор_2!$B$7+2,XIRR($E$6:E60,$C$6:C60,50),"Х"))</f>
        <v>Х</v>
      </c>
      <c r="T61" s="105" t="str">
        <f>IF(U61&gt;(Калькулятор_2!$B$7+2),"Скрыть",IF(U61=Калькулятор_2!$B$7+2,G61+F61+K61,"Х"))</f>
        <v>Х</v>
      </c>
      <c r="U61" s="95">
        <v>56</v>
      </c>
      <c r="V61" s="96">
        <f ca="1">Калькулятор_2!E59</f>
        <v>-600</v>
      </c>
    </row>
    <row r="62" spans="2:22" ht="15.6" x14ac:dyDescent="0.3">
      <c r="B62" s="97">
        <f ca="1">IF(U62&gt;(Калькулятор_2!$B$7+2),"Скрыть",IF(U62=Калькулятор_2!$B$7+2,"Усього",Калькулятор_2!C60))</f>
        <v>56</v>
      </c>
      <c r="C62" s="98">
        <f ca="1">IF(U62&gt;(Калькулятор_2!$B$7+2),"Скрыть",IF(U62=Калькулятор_2!$B$7+2,"Х",Калькулятор_2!D60))</f>
        <v>46125</v>
      </c>
      <c r="D62" s="99">
        <f ca="1">IF(U62&gt;(Калькулятор_2!$B$7+2),"Скрыть",IF(U62=Калькулятор_2!$B$7+2,"Усього",IFERROR(C62-C61,"")))</f>
        <v>5</v>
      </c>
      <c r="E62" s="100">
        <f ca="1">IF(U62&gt;(Калькулятор_2!$B$7+2),"Скрыть",IF(U62=Калькулятор_2!$B$7+2,SUM(E61),Калькулятор_2!I60))</f>
        <v>22.5</v>
      </c>
      <c r="F62" s="100">
        <f ca="1">IF(U62&gt;(Калькулятор_2!$B$7+2),"Скрыть",IF(U62=Калькулятор_2!$B$7+2,SUM(F61),Калькулятор_2!G60))</f>
        <v>0</v>
      </c>
      <c r="G62" s="100">
        <f ca="1">IF(U62&gt;(Калькулятор_2!$B$7+2),"Скрыть",IF(U62=Калькулятор_2!$B$7+2,SUM($G$6:G61),Калькулятор_2!H60))</f>
        <v>22.5</v>
      </c>
      <c r="H62" s="101">
        <f>IF(U62&gt;(Калькулятор_2!$B$7+2),"Скрыть",IF(U62=Калькулятор_2!$B$7+2,0,IF(U62&lt;=Калькулятор_2!$B$7,0,0)))</f>
        <v>0</v>
      </c>
      <c r="I62" s="101">
        <f>IF(U62&gt;(Калькулятор_2!$B$7+2),"Скрыть",IF(U62=Калькулятор_2!$B$7+2,0,IF(U62&lt;=Калькулятор_2!$B$7,0,0)))</f>
        <v>0</v>
      </c>
      <c r="J62" s="102">
        <f>IF(U62&gt;(Калькулятор_2!$B$7+2),"Скрыть",IF(U62=Калькулятор_2!$B$7+2,0,IF(U62&lt;=Калькулятор_2!$B$7,0,0)))</f>
        <v>0</v>
      </c>
      <c r="K62" s="100">
        <f>IF(U62&gt;(Калькулятор_2!$B$7+2),"Скрыть",IF(U62=Калькулятор_2!$B$7+2,SUM($K$6:K61),IF(U62&lt;=Калькулятор_2!$B$7,0,0)))</f>
        <v>0</v>
      </c>
      <c r="L62" s="103">
        <f>IF(U62&gt;(Калькулятор_2!$B$7+2),"Скрыть",IF(U62=Калькулятор_2!$B$7+2,0,IF(U62&lt;=Калькулятор_2!$B$7,0,0)))</f>
        <v>0</v>
      </c>
      <c r="M62" s="101">
        <f>IF(U62&gt;(Калькулятор_2!$B$7+2),"Скрыть",IF(U62=Калькулятор_2!$B$7+2,0,IF(U62&lt;=Калькулятор_2!$B$7,0,0)))</f>
        <v>0</v>
      </c>
      <c r="N62" s="101">
        <f>IF(U62&gt;(Калькулятор_2!$B$7+2),"Скрыть",IF(U62=Калькулятор_2!$B$7+2,0,IF(U62&lt;=Калькулятор_2!$B$7,0,0)))</f>
        <v>0</v>
      </c>
      <c r="O62" s="101">
        <f>IF(U62&gt;(Калькулятор_2!$B$7+2),"Скрыть",IF(U62=Калькулятор_2!$B$7+2,0,IF(U62&lt;=Калькулятор_2!$B$7,0,0)))</f>
        <v>0</v>
      </c>
      <c r="P62" s="101">
        <f>IF(U62&gt;(Калькулятор_2!$B$7+2),"Скрыть",IF(U62=Калькулятор_2!$B$7+2,0,IF(U62&lt;=Калькулятор_2!$B$7,0,0)))</f>
        <v>0</v>
      </c>
      <c r="Q62" s="101">
        <f>IF(U62&gt;(Калькулятор_2!$B$7+2),"Скрыть",IF(U62=Калькулятор_2!$B$7+2,0,IF(U62&lt;=Калькулятор_2!$B$7,0,0)))</f>
        <v>0</v>
      </c>
      <c r="R62" s="101">
        <f>IF(U62&gt;(Калькулятор_2!$B$7+2),"Скрыть",IF(U62=Калькулятор_2!$B$7+2,0,IF(U62&lt;=Калькулятор_2!$B$7,0,0)))</f>
        <v>0</v>
      </c>
      <c r="S62" s="104" t="str">
        <f>IF(U62&gt;(Калькулятор_2!$B$7+2),"Скрыть",IF(U62=Калькулятор_2!$B$7+2,XIRR($E$6:E61,$C$6:C61,50),"Х"))</f>
        <v>Х</v>
      </c>
      <c r="T62" s="105" t="str">
        <f>IF(U62&gt;(Калькулятор_2!$B$7+2),"Скрыть",IF(U62=Калькулятор_2!$B$7+2,G62+F62+K62,"Х"))</f>
        <v>Х</v>
      </c>
      <c r="U62" s="95">
        <v>57</v>
      </c>
      <c r="V62" s="96">
        <f ca="1">Калькулятор_2!E60</f>
        <v>-600</v>
      </c>
    </row>
    <row r="63" spans="2:22" ht="15.6" x14ac:dyDescent="0.3">
      <c r="B63" s="97">
        <f ca="1">IF(U63&gt;(Калькулятор_2!$B$7+2),"Скрыть",IF(U63=Калькулятор_2!$B$7+2,"Усього",Калькулятор_2!C61))</f>
        <v>57</v>
      </c>
      <c r="C63" s="98">
        <f ca="1">IF(U63&gt;(Калькулятор_2!$B$7+2),"Скрыть",IF(U63=Калькулятор_2!$B$7+2,"Х",Калькулятор_2!D61))</f>
        <v>46130</v>
      </c>
      <c r="D63" s="99">
        <f ca="1">IF(U63&gt;(Калькулятор_2!$B$7+2),"Скрыть",IF(U63=Калькулятор_2!$B$7+2,"Усього",IFERROR(C63-C62,"")))</f>
        <v>5</v>
      </c>
      <c r="E63" s="100">
        <f ca="1">IF(U63&gt;(Калькулятор_2!$B$7+2),"Скрыть",IF(U63=Калькулятор_2!$B$7+2,SUM(E62),Калькулятор_2!I61))</f>
        <v>22.5</v>
      </c>
      <c r="F63" s="100">
        <f ca="1">IF(U63&gt;(Калькулятор_2!$B$7+2),"Скрыть",IF(U63=Калькулятор_2!$B$7+2,SUM(F62),Калькулятор_2!G61))</f>
        <v>0</v>
      </c>
      <c r="G63" s="100">
        <f ca="1">IF(U63&gt;(Калькулятор_2!$B$7+2),"Скрыть",IF(U63=Калькулятор_2!$B$7+2,SUM($G$6:G62),Калькулятор_2!H61))</f>
        <v>22.5</v>
      </c>
      <c r="H63" s="101">
        <f>IF(U63&gt;(Калькулятор_2!$B$7+2),"Скрыть",IF(U63=Калькулятор_2!$B$7+2,0,IF(U63&lt;=Калькулятор_2!$B$7,0,0)))</f>
        <v>0</v>
      </c>
      <c r="I63" s="101">
        <f>IF(U63&gt;(Калькулятор_2!$B$7+2),"Скрыть",IF(U63=Калькулятор_2!$B$7+2,0,IF(U63&lt;=Калькулятор_2!$B$7,0,0)))</f>
        <v>0</v>
      </c>
      <c r="J63" s="102">
        <f>IF(U63&gt;(Калькулятор_2!$B$7+2),"Скрыть",IF(U63=Калькулятор_2!$B$7+2,0,IF(U63&lt;=Калькулятор_2!$B$7,0,0)))</f>
        <v>0</v>
      </c>
      <c r="K63" s="100">
        <f>IF(U63&gt;(Калькулятор_2!$B$7+2),"Скрыть",IF(U63=Калькулятор_2!$B$7+2,SUM($K$6:K62),IF(U63&lt;=Калькулятор_2!$B$7,0,0)))</f>
        <v>0</v>
      </c>
      <c r="L63" s="103">
        <f>IF(U63&gt;(Калькулятор_2!$B$7+2),"Скрыть",IF(U63=Калькулятор_2!$B$7+2,0,IF(U63&lt;=Калькулятор_2!$B$7,0,0)))</f>
        <v>0</v>
      </c>
      <c r="M63" s="101">
        <f>IF(U63&gt;(Калькулятор_2!$B$7+2),"Скрыть",IF(U63=Калькулятор_2!$B$7+2,0,IF(U63&lt;=Калькулятор_2!$B$7,0,0)))</f>
        <v>0</v>
      </c>
      <c r="N63" s="101">
        <f>IF(U63&gt;(Калькулятор_2!$B$7+2),"Скрыть",IF(U63=Калькулятор_2!$B$7+2,0,IF(U63&lt;=Калькулятор_2!$B$7,0,0)))</f>
        <v>0</v>
      </c>
      <c r="O63" s="101">
        <f>IF(U63&gt;(Калькулятор_2!$B$7+2),"Скрыть",IF(U63=Калькулятор_2!$B$7+2,0,IF(U63&lt;=Калькулятор_2!$B$7,0,0)))</f>
        <v>0</v>
      </c>
      <c r="P63" s="101">
        <f>IF(U63&gt;(Калькулятор_2!$B$7+2),"Скрыть",IF(U63=Калькулятор_2!$B$7+2,0,IF(U63&lt;=Калькулятор_2!$B$7,0,0)))</f>
        <v>0</v>
      </c>
      <c r="Q63" s="101">
        <f>IF(U63&gt;(Калькулятор_2!$B$7+2),"Скрыть",IF(U63=Калькулятор_2!$B$7+2,0,IF(U63&lt;=Калькулятор_2!$B$7,0,0)))</f>
        <v>0</v>
      </c>
      <c r="R63" s="101">
        <f>IF(U63&gt;(Калькулятор_2!$B$7+2),"Скрыть",IF(U63=Калькулятор_2!$B$7+2,0,IF(U63&lt;=Калькулятор_2!$B$7,0,0)))</f>
        <v>0</v>
      </c>
      <c r="S63" s="104" t="str">
        <f>IF(U63&gt;(Калькулятор_2!$B$7+2),"Скрыть",IF(U63=Калькулятор_2!$B$7+2,XIRR($E$6:E62,$C$6:C62,50),"Х"))</f>
        <v>Х</v>
      </c>
      <c r="T63" s="105" t="str">
        <f>IF(U63&gt;(Калькулятор_2!$B$7+2),"Скрыть",IF(U63=Калькулятор_2!$B$7+2,G63+F63+K63,"Х"))</f>
        <v>Х</v>
      </c>
      <c r="U63" s="95">
        <v>58</v>
      </c>
      <c r="V63" s="96">
        <f ca="1">Калькулятор_2!E61</f>
        <v>-600</v>
      </c>
    </row>
    <row r="64" spans="2:22" ht="15.6" x14ac:dyDescent="0.3">
      <c r="B64" s="97">
        <f ca="1">IF(U64&gt;(Калькулятор_2!$B$7+2),"Скрыть",IF(U64=Калькулятор_2!$B$7+2,"Усього",Калькулятор_2!C62))</f>
        <v>58</v>
      </c>
      <c r="C64" s="98">
        <f ca="1">IF(U64&gt;(Калькулятор_2!$B$7+2),"Скрыть",IF(U64=Калькулятор_2!$B$7+2,"Х",Калькулятор_2!D62))</f>
        <v>46135</v>
      </c>
      <c r="D64" s="99">
        <f ca="1">IF(U64&gt;(Калькулятор_2!$B$7+2),"Скрыть",IF(U64=Калькулятор_2!$B$7+2,"Усього",IFERROR(C64-C63,"")))</f>
        <v>5</v>
      </c>
      <c r="E64" s="100">
        <f ca="1">IF(U64&gt;(Калькулятор_2!$B$7+2),"Скрыть",IF(U64=Калькулятор_2!$B$7+2,SUM(E63),Калькулятор_2!I62))</f>
        <v>22.5</v>
      </c>
      <c r="F64" s="100">
        <f ca="1">IF(U64&gt;(Калькулятор_2!$B$7+2),"Скрыть",IF(U64=Калькулятор_2!$B$7+2,SUM(F63),Калькулятор_2!G62))</f>
        <v>0</v>
      </c>
      <c r="G64" s="100">
        <f ca="1">IF(U64&gt;(Калькулятор_2!$B$7+2),"Скрыть",IF(U64=Калькулятор_2!$B$7+2,SUM($G$6:G63),Калькулятор_2!H62))</f>
        <v>22.5</v>
      </c>
      <c r="H64" s="101">
        <f>IF(U64&gt;(Калькулятор_2!$B$7+2),"Скрыть",IF(U64=Калькулятор_2!$B$7+2,0,IF(U64&lt;=Калькулятор_2!$B$7,0,0)))</f>
        <v>0</v>
      </c>
      <c r="I64" s="101">
        <f>IF(U64&gt;(Калькулятор_2!$B$7+2),"Скрыть",IF(U64=Калькулятор_2!$B$7+2,0,IF(U64&lt;=Калькулятор_2!$B$7,0,0)))</f>
        <v>0</v>
      </c>
      <c r="J64" s="102">
        <f>IF(U64&gt;(Калькулятор_2!$B$7+2),"Скрыть",IF(U64=Калькулятор_2!$B$7+2,0,IF(U64&lt;=Калькулятор_2!$B$7,0,0)))</f>
        <v>0</v>
      </c>
      <c r="K64" s="100">
        <f>IF(U64&gt;(Калькулятор_2!$B$7+2),"Скрыть",IF(U64=Калькулятор_2!$B$7+2,SUM($K$6:K63),IF(U64&lt;=Калькулятор_2!$B$7,0,0)))</f>
        <v>0</v>
      </c>
      <c r="L64" s="103">
        <f>IF(U64&gt;(Калькулятор_2!$B$7+2),"Скрыть",IF(U64=Калькулятор_2!$B$7+2,0,IF(U64&lt;=Калькулятор_2!$B$7,0,0)))</f>
        <v>0</v>
      </c>
      <c r="M64" s="101">
        <f>IF(U64&gt;(Калькулятор_2!$B$7+2),"Скрыть",IF(U64=Калькулятор_2!$B$7+2,0,IF(U64&lt;=Калькулятор_2!$B$7,0,0)))</f>
        <v>0</v>
      </c>
      <c r="N64" s="101">
        <f>IF(U64&gt;(Калькулятор_2!$B$7+2),"Скрыть",IF(U64=Калькулятор_2!$B$7+2,0,IF(U64&lt;=Калькулятор_2!$B$7,0,0)))</f>
        <v>0</v>
      </c>
      <c r="O64" s="101">
        <f>IF(U64&gt;(Калькулятор_2!$B$7+2),"Скрыть",IF(U64=Калькулятор_2!$B$7+2,0,IF(U64&lt;=Калькулятор_2!$B$7,0,0)))</f>
        <v>0</v>
      </c>
      <c r="P64" s="101">
        <f>IF(U64&gt;(Калькулятор_2!$B$7+2),"Скрыть",IF(U64=Калькулятор_2!$B$7+2,0,IF(U64&lt;=Калькулятор_2!$B$7,0,0)))</f>
        <v>0</v>
      </c>
      <c r="Q64" s="101">
        <f>IF(U64&gt;(Калькулятор_2!$B$7+2),"Скрыть",IF(U64=Калькулятор_2!$B$7+2,0,IF(U64&lt;=Калькулятор_2!$B$7,0,0)))</f>
        <v>0</v>
      </c>
      <c r="R64" s="101">
        <f>IF(U64&gt;(Калькулятор_2!$B$7+2),"Скрыть",IF(U64=Калькулятор_2!$B$7+2,0,IF(U64&lt;=Калькулятор_2!$B$7,0,0)))</f>
        <v>0</v>
      </c>
      <c r="S64" s="104" t="str">
        <f>IF(U64&gt;(Калькулятор_2!$B$7+2),"Скрыть",IF(U64=Калькулятор_2!$B$7+2,XIRR($E$6:E63,$C$6:C63,50),"Х"))</f>
        <v>Х</v>
      </c>
      <c r="T64" s="105" t="str">
        <f>IF(U64&gt;(Калькулятор_2!$B$7+2),"Скрыть",IF(U64=Калькулятор_2!$B$7+2,G64+F64+K64,"Х"))</f>
        <v>Х</v>
      </c>
      <c r="U64" s="95">
        <v>59</v>
      </c>
      <c r="V64" s="96">
        <f ca="1">Калькулятор_2!E62</f>
        <v>-600</v>
      </c>
    </row>
    <row r="65" spans="1:22" ht="15.6" x14ac:dyDescent="0.3">
      <c r="B65" s="97">
        <f ca="1">IF(U65&gt;(Калькулятор_2!$B$7+2),"Скрыть",IF(U65=Калькулятор_2!$B$7+2,"Усього",Калькулятор_2!C63))</f>
        <v>59</v>
      </c>
      <c r="C65" s="98">
        <f ca="1">IF(U65&gt;(Калькулятор_2!$B$7+2),"Скрыть",IF(U65=Калькулятор_2!$B$7+2,"Х",Калькулятор_2!D63))</f>
        <v>46140</v>
      </c>
      <c r="D65" s="99">
        <f ca="1">IF(U65&gt;(Калькулятор_2!$B$7+2),"Скрыть",IF(U65=Калькулятор_2!$B$7+2,"Усього",IFERROR(C65-C64,"")))</f>
        <v>5</v>
      </c>
      <c r="E65" s="100">
        <f ca="1">IF(U65&gt;(Калькулятор_2!$B$7+2),"Скрыть",IF(U65=Калькулятор_2!$B$7+2,SUM(E64),Калькулятор_2!I63))</f>
        <v>22.5</v>
      </c>
      <c r="F65" s="100">
        <f ca="1">IF(U65&gt;(Калькулятор_2!$B$7+2),"Скрыть",IF(U65=Калькулятор_2!$B$7+2,SUM(F64),Калькулятор_2!G63))</f>
        <v>0</v>
      </c>
      <c r="G65" s="100">
        <f ca="1">IF(U65&gt;(Калькулятор_2!$B$7+2),"Скрыть",IF(U65=Калькулятор_2!$B$7+2,SUM($G$6:G64),Калькулятор_2!H63))</f>
        <v>22.5</v>
      </c>
      <c r="H65" s="101">
        <f>IF(U65&gt;(Калькулятор_2!$B$7+2),"Скрыть",IF(U65=Калькулятор_2!$B$7+2,0,IF(U65&lt;=Калькулятор_2!$B$7,0,0)))</f>
        <v>0</v>
      </c>
      <c r="I65" s="101">
        <f>IF(U65&gt;(Калькулятор_2!$B$7+2),"Скрыть",IF(U65=Калькулятор_2!$B$7+2,0,IF(U65&lt;=Калькулятор_2!$B$7,0,0)))</f>
        <v>0</v>
      </c>
      <c r="J65" s="102">
        <f>IF(U65&gt;(Калькулятор_2!$B$7+2),"Скрыть",IF(U65=Калькулятор_2!$B$7+2,0,IF(U65&lt;=Калькулятор_2!$B$7,0,0)))</f>
        <v>0</v>
      </c>
      <c r="K65" s="100">
        <f>IF(U65&gt;(Калькулятор_2!$B$7+2),"Скрыть",IF(U65=Калькулятор_2!$B$7+2,SUM($K$6:K64),IF(U65&lt;=Калькулятор_2!$B$7,0,0)))</f>
        <v>0</v>
      </c>
      <c r="L65" s="103">
        <f>IF(U65&gt;(Калькулятор_2!$B$7+2),"Скрыть",IF(U65=Калькулятор_2!$B$7+2,0,IF(U65&lt;=Калькулятор_2!$B$7,0,0)))</f>
        <v>0</v>
      </c>
      <c r="M65" s="101">
        <f>IF(U65&gt;(Калькулятор_2!$B$7+2),"Скрыть",IF(U65=Калькулятор_2!$B$7+2,0,IF(U65&lt;=Калькулятор_2!$B$7,0,0)))</f>
        <v>0</v>
      </c>
      <c r="N65" s="101">
        <f>IF(U65&gt;(Калькулятор_2!$B$7+2),"Скрыть",IF(U65=Калькулятор_2!$B$7+2,0,IF(U65&lt;=Калькулятор_2!$B$7,0,0)))</f>
        <v>0</v>
      </c>
      <c r="O65" s="101">
        <f>IF(U65&gt;(Калькулятор_2!$B$7+2),"Скрыть",IF(U65=Калькулятор_2!$B$7+2,0,IF(U65&lt;=Калькулятор_2!$B$7,0,0)))</f>
        <v>0</v>
      </c>
      <c r="P65" s="101">
        <f>IF(U65&gt;(Калькулятор_2!$B$7+2),"Скрыть",IF(U65=Калькулятор_2!$B$7+2,0,IF(U65&lt;=Калькулятор_2!$B$7,0,0)))</f>
        <v>0</v>
      </c>
      <c r="Q65" s="101">
        <f>IF(U65&gt;(Калькулятор_2!$B$7+2),"Скрыть",IF(U65=Калькулятор_2!$B$7+2,0,IF(U65&lt;=Калькулятор_2!$B$7,0,0)))</f>
        <v>0</v>
      </c>
      <c r="R65" s="101">
        <f>IF(U65&gt;(Калькулятор_2!$B$7+2),"Скрыть",IF(U65=Калькулятор_2!$B$7+2,0,IF(U65&lt;=Калькулятор_2!$B$7,0,0)))</f>
        <v>0</v>
      </c>
      <c r="S65" s="104" t="str">
        <f>IF(U65&gt;(Калькулятор_2!$B$7+2),"Скрыть",IF(U65=Калькулятор_2!$B$7+2,XIRR($E$6:E64,$C$6:C64,50),"Х"))</f>
        <v>Х</v>
      </c>
      <c r="T65" s="105" t="str">
        <f>IF(U65&gt;(Калькулятор_2!$B$7+2),"Скрыть",IF(U65=Калькулятор_2!$B$7+2,G65+F65+K65,"Х"))</f>
        <v>Х</v>
      </c>
      <c r="U65" s="95">
        <v>60</v>
      </c>
      <c r="V65" s="96">
        <f ca="1">Калькулятор_2!E63</f>
        <v>-600</v>
      </c>
    </row>
    <row r="66" spans="1:22" ht="15.6" x14ac:dyDescent="0.3">
      <c r="B66" s="97">
        <f ca="1">IF(U66&gt;(Калькулятор_2!$B$7+2),"Скрыть",IF(U66=Калькулятор_2!$B$7+2,"Усього",Калькулятор_2!C64))</f>
        <v>60</v>
      </c>
      <c r="C66" s="98">
        <f ca="1">IF(U66&gt;(Калькулятор_2!$B$7+2),"Скрыть",IF(U66=Калькулятор_2!$B$7+2,"Х",Калькулятор_2!D64))</f>
        <v>46145</v>
      </c>
      <c r="D66" s="99">
        <f ca="1">IF(U66&gt;(Калькулятор_2!$B$7+2),"Скрыть",IF(U66=Калькулятор_2!$B$7+2,"Усього",IFERROR(C66-C65,"")))</f>
        <v>5</v>
      </c>
      <c r="E66" s="100">
        <f ca="1">IF(U66&gt;(Калькулятор_2!$B$7+2),"Скрыть",IF(U66=Калькулятор_2!$B$7+2,SUM(E65),Калькулятор_2!I64))</f>
        <v>22.5</v>
      </c>
      <c r="F66" s="100">
        <f ca="1">IF(U66&gt;(Калькулятор_2!$B$7+2),"Скрыть",IF(U66=Калькулятор_2!$B$7+2,SUM(F65),Калькулятор_2!G64))</f>
        <v>0</v>
      </c>
      <c r="G66" s="100">
        <f ca="1">IF(U66&gt;(Калькулятор_2!$B$7+2),"Скрыть",IF(U66=Калькулятор_2!$B$7+2,SUM($G$6:G65),Калькулятор_2!H64))</f>
        <v>22.5</v>
      </c>
      <c r="H66" s="101">
        <f>IF(U66&gt;(Калькулятор_2!$B$7+2),"Скрыть",IF(U66=Калькулятор_2!$B$7+2,0,IF(U66&lt;=Калькулятор_2!$B$7,0,0)))</f>
        <v>0</v>
      </c>
      <c r="I66" s="101">
        <f>IF(U66&gt;(Калькулятор_2!$B$7+2),"Скрыть",IF(U66=Калькулятор_2!$B$7+2,0,IF(U66&lt;=Калькулятор_2!$B$7,0,0)))</f>
        <v>0</v>
      </c>
      <c r="J66" s="102">
        <f>IF(U66&gt;(Калькулятор_2!$B$7+2),"Скрыть",IF(U66=Калькулятор_2!$B$7+2,0,IF(U66&lt;=Калькулятор_2!$B$7,0,0)))</f>
        <v>0</v>
      </c>
      <c r="K66" s="100">
        <f>IF(U66&gt;(Калькулятор_2!$B$7+2),"Скрыть",IF(U66=Калькулятор_2!$B$7+2,SUM($K$6:K65),IF(U66&lt;=Калькулятор_2!$B$7,0,0)))</f>
        <v>0</v>
      </c>
      <c r="L66" s="103">
        <f>IF(U66&gt;(Калькулятор_2!$B$7+2),"Скрыть",IF(U66=Калькулятор_2!$B$7+2,0,IF(U66&lt;=Калькулятор_2!$B$7,0,0)))</f>
        <v>0</v>
      </c>
      <c r="M66" s="101">
        <f>IF(U66&gt;(Калькулятор_2!$B$7+2),"Скрыть",IF(U66=Калькулятор_2!$B$7+2,0,IF(U66&lt;=Калькулятор_2!$B$7,0,0)))</f>
        <v>0</v>
      </c>
      <c r="N66" s="101">
        <f>IF(U66&gt;(Калькулятор_2!$B$7+2),"Скрыть",IF(U66=Калькулятор_2!$B$7+2,0,IF(U66&lt;=Калькулятор_2!$B$7,0,0)))</f>
        <v>0</v>
      </c>
      <c r="O66" s="101">
        <f>IF(U66&gt;(Калькулятор_2!$B$7+2),"Скрыть",IF(U66=Калькулятор_2!$B$7+2,0,IF(U66&lt;=Калькулятор_2!$B$7,0,0)))</f>
        <v>0</v>
      </c>
      <c r="P66" s="101">
        <f>IF(U66&gt;(Калькулятор_2!$B$7+2),"Скрыть",IF(U66=Калькулятор_2!$B$7+2,0,IF(U66&lt;=Калькулятор_2!$B$7,0,0)))</f>
        <v>0</v>
      </c>
      <c r="Q66" s="101">
        <f>IF(U66&gt;(Калькулятор_2!$B$7+2),"Скрыть",IF(U66=Калькулятор_2!$B$7+2,0,IF(U66&lt;=Калькулятор_2!$B$7,0,0)))</f>
        <v>0</v>
      </c>
      <c r="R66" s="101">
        <f>IF(U66&gt;(Калькулятор_2!$B$7+2),"Скрыть",IF(U66=Калькулятор_2!$B$7+2,0,IF(U66&lt;=Калькулятор_2!$B$7,0,0)))</f>
        <v>0</v>
      </c>
      <c r="S66" s="104" t="str">
        <f>IF(U66&gt;(Калькулятор_2!$B$7+2),"Скрыть",IF(U66=Калькулятор_2!$B$7+2,XIRR($E$6:E65,$C$6:C65,50),"Х"))</f>
        <v>Х</v>
      </c>
      <c r="T66" s="105" t="str">
        <f>IF(U66&gt;(Калькулятор_2!$B$7+2),"Скрыть",IF(U66=Калькулятор_2!$B$7+2,G66+F66+K66,"Х"))</f>
        <v>Х</v>
      </c>
      <c r="U66" s="95">
        <v>61</v>
      </c>
      <c r="V66" s="96">
        <f ca="1">Калькулятор_2!E64</f>
        <v>-600</v>
      </c>
    </row>
    <row r="67" spans="1:22" ht="15.6" x14ac:dyDescent="0.3">
      <c r="B67" s="97">
        <f ca="1">IF(U67&gt;(Калькулятор_2!$B$7+2),"Скрыть",IF(U67=Калькулятор_2!$B$7+2,"Усього",Калькулятор_2!C65))</f>
        <v>61</v>
      </c>
      <c r="C67" s="98">
        <f ca="1">IF(U67&gt;(Калькулятор_2!$B$7+2),"Скрыть",IF(U67=Калькулятор_2!$B$7+2,"Х",Калькулятор_2!D65))</f>
        <v>46150</v>
      </c>
      <c r="D67" s="99">
        <f ca="1">IF(U67&gt;(Калькулятор_2!$B$7+2),"Скрыть",IF(U67=Калькулятор_2!$B$7+2,"Усього",IFERROR(C67-C66,"")))</f>
        <v>5</v>
      </c>
      <c r="E67" s="100">
        <f ca="1">IF(U67&gt;(Калькулятор_2!$B$7+2),"Скрыть",IF(U67=Калькулятор_2!$B$7+2,SUM(E66),Калькулятор_2!I65))</f>
        <v>22.5</v>
      </c>
      <c r="F67" s="100">
        <f ca="1">IF(U67&gt;(Калькулятор_2!$B$7+2),"Скрыть",IF(U67=Калькулятор_2!$B$7+2,SUM(F66),Калькулятор_2!G65))</f>
        <v>0</v>
      </c>
      <c r="G67" s="100">
        <f ca="1">IF(U67&gt;(Калькулятор_2!$B$7+2),"Скрыть",IF(U67=Калькулятор_2!$B$7+2,SUM($G$6:G66),Калькулятор_2!H65))</f>
        <v>22.5</v>
      </c>
      <c r="H67" s="101">
        <f>IF(U67&gt;(Калькулятор_2!$B$7+2),"Скрыть",IF(U67=Калькулятор_2!$B$7+2,0,IF(U67&lt;=Калькулятор_2!$B$7,0,0)))</f>
        <v>0</v>
      </c>
      <c r="I67" s="101">
        <f>IF(U67&gt;(Калькулятор_2!$B$7+2),"Скрыть",IF(U67=Калькулятор_2!$B$7+2,0,IF(U67&lt;=Калькулятор_2!$B$7,0,0)))</f>
        <v>0</v>
      </c>
      <c r="J67" s="102">
        <f>IF(U67&gt;(Калькулятор_2!$B$7+2),"Скрыть",IF(U67=Калькулятор_2!$B$7+2,0,IF(U67&lt;=Калькулятор_2!$B$7,0,0)))</f>
        <v>0</v>
      </c>
      <c r="K67" s="100">
        <f>IF(U67&gt;(Калькулятор_2!$B$7+2),"Скрыть",IF(U67=Калькулятор_2!$B$7+2,SUM($K$6:K66),IF(U67&lt;=Калькулятор_2!$B$7,0,0)))</f>
        <v>0</v>
      </c>
      <c r="L67" s="103">
        <f>IF(U67&gt;(Калькулятор_2!$B$7+2),"Скрыть",IF(U67=Калькулятор_2!$B$7+2,0,IF(U67&lt;=Калькулятор_2!$B$7,0,0)))</f>
        <v>0</v>
      </c>
      <c r="M67" s="101">
        <f>IF(U67&gt;(Калькулятор_2!$B$7+2),"Скрыть",IF(U67=Калькулятор_2!$B$7+2,0,IF(U67&lt;=Калькулятор_2!$B$7,0,0)))</f>
        <v>0</v>
      </c>
      <c r="N67" s="101">
        <f>IF(U67&gt;(Калькулятор_2!$B$7+2),"Скрыть",IF(U67=Калькулятор_2!$B$7+2,0,IF(U67&lt;=Калькулятор_2!$B$7,0,0)))</f>
        <v>0</v>
      </c>
      <c r="O67" s="101">
        <f>IF(U67&gt;(Калькулятор_2!$B$7+2),"Скрыть",IF(U67=Калькулятор_2!$B$7+2,0,IF(U67&lt;=Калькулятор_2!$B$7,0,0)))</f>
        <v>0</v>
      </c>
      <c r="P67" s="101">
        <f>IF(U67&gt;(Калькулятор_2!$B$7+2),"Скрыть",IF(U67=Калькулятор_2!$B$7+2,0,IF(U67&lt;=Калькулятор_2!$B$7,0,0)))</f>
        <v>0</v>
      </c>
      <c r="Q67" s="101">
        <f>IF(U67&gt;(Калькулятор_2!$B$7+2),"Скрыть",IF(U67=Калькулятор_2!$B$7+2,0,IF(U67&lt;=Калькулятор_2!$B$7,0,0)))</f>
        <v>0</v>
      </c>
      <c r="R67" s="101">
        <f>IF(U67&gt;(Калькулятор_2!$B$7+2),"Скрыть",IF(U67=Калькулятор_2!$B$7+2,0,IF(U67&lt;=Калькулятор_2!$B$7,0,0)))</f>
        <v>0</v>
      </c>
      <c r="S67" s="104" t="str">
        <f>IF(U67&gt;(Калькулятор_2!$B$7+2),"Скрыть",IF(U67=Калькулятор_2!$B$7+2,XIRR($E$6:E66,$C$6:C66,50),"Х"))</f>
        <v>Х</v>
      </c>
      <c r="T67" s="105" t="str">
        <f>IF(U67&gt;(Калькулятор_2!$B$7+2),"Скрыть",IF(U67=Калькулятор_2!$B$7+2,G67+F67+K67,"Х"))</f>
        <v>Х</v>
      </c>
      <c r="U67" s="95">
        <v>62</v>
      </c>
      <c r="V67" s="96">
        <f ca="1">Калькулятор_2!E65</f>
        <v>-600</v>
      </c>
    </row>
    <row r="68" spans="1:22" ht="15.6" x14ac:dyDescent="0.3">
      <c r="B68" s="97">
        <f ca="1">IF(U68&gt;(Калькулятор_2!$B$7+2),"Скрыть",IF(U68=Калькулятор_2!$B$7+2,"Усього",Калькулятор_2!C66))</f>
        <v>62</v>
      </c>
      <c r="C68" s="98">
        <f ca="1">IF(U68&gt;(Калькулятор_2!$B$7+2),"Скрыть",IF(U68=Калькулятор_2!$B$7+2,"Х",Калькулятор_2!D66))</f>
        <v>46155</v>
      </c>
      <c r="D68" s="99">
        <f ca="1">IF(U68&gt;(Калькулятор_2!$B$7+2),"Скрыть",IF(U68=Калькулятор_2!$B$7+2,"Усього",IFERROR(C68-C67,"")))</f>
        <v>5</v>
      </c>
      <c r="E68" s="100">
        <f ca="1">IF(U68&gt;(Калькулятор_2!$B$7+2),"Скрыть",IF(U68=Калькулятор_2!$B$7+2,SUM(E67),Калькулятор_2!I66))</f>
        <v>22.5</v>
      </c>
      <c r="F68" s="100">
        <f ca="1">IF(U68&gt;(Калькулятор_2!$B$7+2),"Скрыть",IF(U68=Калькулятор_2!$B$7+2,SUM(F67),Калькулятор_2!G66))</f>
        <v>0</v>
      </c>
      <c r="G68" s="100">
        <f ca="1">IF(U68&gt;(Калькулятор_2!$B$7+2),"Скрыть",IF(U68=Калькулятор_2!$B$7+2,SUM($G$6:G67),Калькулятор_2!H66))</f>
        <v>22.5</v>
      </c>
      <c r="H68" s="101">
        <f>IF(U68&gt;(Калькулятор_2!$B$7+2),"Скрыть",IF(U68=Калькулятор_2!$B$7+2,0,IF(U68&lt;=Калькулятор_2!$B$7,0,0)))</f>
        <v>0</v>
      </c>
      <c r="I68" s="101">
        <f>IF(U68&gt;(Калькулятор_2!$B$7+2),"Скрыть",IF(U68=Калькулятор_2!$B$7+2,0,IF(U68&lt;=Калькулятор_2!$B$7,0,0)))</f>
        <v>0</v>
      </c>
      <c r="J68" s="102">
        <f>IF(U68&gt;(Калькулятор_2!$B$7+2),"Скрыть",IF(U68=Калькулятор_2!$B$7+2,0,IF(U68&lt;=Калькулятор_2!$B$7,0,0)))</f>
        <v>0</v>
      </c>
      <c r="K68" s="100">
        <f>IF(U68&gt;(Калькулятор_2!$B$7+2),"Скрыть",IF(U68=Калькулятор_2!$B$7+2,SUM($K$6:K67),IF(U68&lt;=Калькулятор_2!$B$7,0,0)))</f>
        <v>0</v>
      </c>
      <c r="L68" s="103">
        <f>IF(U68&gt;(Калькулятор_2!$B$7+2),"Скрыть",IF(U68=Калькулятор_2!$B$7+2,0,IF(U68&lt;=Калькулятор_2!$B$7,0,0)))</f>
        <v>0</v>
      </c>
      <c r="M68" s="101">
        <f>IF(U68&gt;(Калькулятор_2!$B$7+2),"Скрыть",IF(U68=Калькулятор_2!$B$7+2,0,IF(U68&lt;=Калькулятор_2!$B$7,0,0)))</f>
        <v>0</v>
      </c>
      <c r="N68" s="101">
        <f>IF(U68&gt;(Калькулятор_2!$B$7+2),"Скрыть",IF(U68=Калькулятор_2!$B$7+2,0,IF(U68&lt;=Калькулятор_2!$B$7,0,0)))</f>
        <v>0</v>
      </c>
      <c r="O68" s="101">
        <f>IF(U68&gt;(Калькулятор_2!$B$7+2),"Скрыть",IF(U68=Калькулятор_2!$B$7+2,0,IF(U68&lt;=Калькулятор_2!$B$7,0,0)))</f>
        <v>0</v>
      </c>
      <c r="P68" s="101">
        <f>IF(U68&gt;(Калькулятор_2!$B$7+2),"Скрыть",IF(U68=Калькулятор_2!$B$7+2,0,IF(U68&lt;=Калькулятор_2!$B$7,0,0)))</f>
        <v>0</v>
      </c>
      <c r="Q68" s="101">
        <f>IF(U68&gt;(Калькулятор_2!$B$7+2),"Скрыть",IF(U68=Калькулятор_2!$B$7+2,0,IF(U68&lt;=Калькулятор_2!$B$7,0,0)))</f>
        <v>0</v>
      </c>
      <c r="R68" s="101">
        <f>IF(U68&gt;(Калькулятор_2!$B$7+2),"Скрыть",IF(U68=Калькулятор_2!$B$7+2,0,IF(U68&lt;=Калькулятор_2!$B$7,0,0)))</f>
        <v>0</v>
      </c>
      <c r="S68" s="104" t="str">
        <f>IF(U68&gt;(Калькулятор_2!$B$7+2),"Скрыть",IF(U68=Калькулятор_2!$B$7+2,XIRR($E$6:E67,$C$6:C67,50),"Х"))</f>
        <v>Х</v>
      </c>
      <c r="T68" s="105" t="str">
        <f>IF(U68&gt;(Калькулятор_2!$B$7+2),"Скрыть",IF(U68=Калькулятор_2!$B$7+2,G68+F68+K68,"Х"))</f>
        <v>Х</v>
      </c>
      <c r="U68" s="95">
        <v>63</v>
      </c>
      <c r="V68" s="96">
        <f ca="1">Калькулятор_2!E66</f>
        <v>-600</v>
      </c>
    </row>
    <row r="69" spans="1:22" ht="15.6" x14ac:dyDescent="0.3">
      <c r="B69" s="97">
        <f ca="1">IF(U69&gt;(Калькулятор_2!$B$7+2),"Скрыть",IF(U69=Калькулятор_2!$B$7+2,"Усього",Калькулятор_2!C67))</f>
        <v>63</v>
      </c>
      <c r="C69" s="98">
        <f ca="1">IF(U69&gt;(Калькулятор_2!$B$7+2),"Скрыть",IF(U69=Калькулятор_2!$B$7+2,"Х",Калькулятор_2!D67))</f>
        <v>46160</v>
      </c>
      <c r="D69" s="99">
        <f ca="1">IF(U69&gt;(Калькулятор_2!$B$7+2),"Скрыть",IF(U69=Калькулятор_2!$B$7+2,"Усього",IFERROR(C69-C68,"")))</f>
        <v>5</v>
      </c>
      <c r="E69" s="100">
        <f ca="1">IF(U69&gt;(Калькулятор_2!$B$7+2),"Скрыть",IF(U69=Калькулятор_2!$B$7+2,SUM(E68),Калькулятор_2!I67))</f>
        <v>22.5</v>
      </c>
      <c r="F69" s="100">
        <f ca="1">IF(U69&gt;(Калькулятор_2!$B$7+2),"Скрыть",IF(U69=Калькулятор_2!$B$7+2,SUM(F68),Калькулятор_2!G67))</f>
        <v>0</v>
      </c>
      <c r="G69" s="100">
        <f ca="1">IF(U69&gt;(Калькулятор_2!$B$7+2),"Скрыть",IF(U69=Калькулятор_2!$B$7+2,SUM($G$6:G68),Калькулятор_2!H67))</f>
        <v>22.5</v>
      </c>
      <c r="H69" s="101">
        <f>IF(U69&gt;(Калькулятор_2!$B$7+2),"Скрыть",IF(U69=Калькулятор_2!$B$7+2,0,IF(U69&lt;=Калькулятор_2!$B$7,0,0)))</f>
        <v>0</v>
      </c>
      <c r="I69" s="101">
        <f>IF(U69&gt;(Калькулятор_2!$B$7+2),"Скрыть",IF(U69=Калькулятор_2!$B$7+2,0,IF(U69&lt;=Калькулятор_2!$B$7,0,0)))</f>
        <v>0</v>
      </c>
      <c r="J69" s="102">
        <f>IF(U69&gt;(Калькулятор_2!$B$7+2),"Скрыть",IF(U69=Калькулятор_2!$B$7+2,0,IF(U69&lt;=Калькулятор_2!$B$7,0,0)))</f>
        <v>0</v>
      </c>
      <c r="K69" s="100">
        <f>IF(U69&gt;(Калькулятор_2!$B$7+2),"Скрыть",IF(U69=Калькулятор_2!$B$7+2,SUM($K$6:K68),IF(U69&lt;=Калькулятор_2!$B$7,0,0)))</f>
        <v>0</v>
      </c>
      <c r="L69" s="103">
        <f>IF(U69&gt;(Калькулятор_2!$B$7+2),"Скрыть",IF(U69=Калькулятор_2!$B$7+2,0,IF(U69&lt;=Калькулятор_2!$B$7,0,0)))</f>
        <v>0</v>
      </c>
      <c r="M69" s="101">
        <f>IF(U69&gt;(Калькулятор_2!$B$7+2),"Скрыть",IF(U69=Калькулятор_2!$B$7+2,0,IF(U69&lt;=Калькулятор_2!$B$7,0,0)))</f>
        <v>0</v>
      </c>
      <c r="N69" s="101">
        <f>IF(U69&gt;(Калькулятор_2!$B$7+2),"Скрыть",IF(U69=Калькулятор_2!$B$7+2,0,IF(U69&lt;=Калькулятор_2!$B$7,0,0)))</f>
        <v>0</v>
      </c>
      <c r="O69" s="101">
        <f>IF(U69&gt;(Калькулятор_2!$B$7+2),"Скрыть",IF(U69=Калькулятор_2!$B$7+2,0,IF(U69&lt;=Калькулятор_2!$B$7,0,0)))</f>
        <v>0</v>
      </c>
      <c r="P69" s="101">
        <f>IF(U69&gt;(Калькулятор_2!$B$7+2),"Скрыть",IF(U69=Калькулятор_2!$B$7+2,0,IF(U69&lt;=Калькулятор_2!$B$7,0,0)))</f>
        <v>0</v>
      </c>
      <c r="Q69" s="101">
        <f>IF(U69&gt;(Калькулятор_2!$B$7+2),"Скрыть",IF(U69=Калькулятор_2!$B$7+2,0,IF(U69&lt;=Калькулятор_2!$B$7,0,0)))</f>
        <v>0</v>
      </c>
      <c r="R69" s="101">
        <f>IF(U69&gt;(Калькулятор_2!$B$7+2),"Скрыть",IF(U69=Калькулятор_2!$B$7+2,0,IF(U69&lt;=Калькулятор_2!$B$7,0,0)))</f>
        <v>0</v>
      </c>
      <c r="S69" s="104" t="str">
        <f>IF(U69&gt;(Калькулятор_2!$B$7+2),"Скрыть",IF(U69=Калькулятор_2!$B$7+2,XIRR($E$6:E68,$C$6:C68,50),"Х"))</f>
        <v>Х</v>
      </c>
      <c r="T69" s="105" t="str">
        <f>IF(U69&gt;(Калькулятор_2!$B$7+2),"Скрыть",IF(U69=Калькулятор_2!$B$7+2,G69+F69+K69,"Х"))</f>
        <v>Х</v>
      </c>
      <c r="U69" s="95">
        <v>64</v>
      </c>
      <c r="V69" s="96">
        <f ca="1">Калькулятор_2!E67</f>
        <v>-600</v>
      </c>
    </row>
    <row r="70" spans="1:22" ht="15.6" x14ac:dyDescent="0.3">
      <c r="B70" s="97">
        <f ca="1">IF(U70&gt;(Калькулятор_2!$B$7+2),"Скрыть",IF(U70=Калькулятор_2!$B$7+2,"Усього",Калькулятор_2!C68))</f>
        <v>64</v>
      </c>
      <c r="C70" s="98">
        <f ca="1">IF(U70&gt;(Калькулятор_2!$B$7+2),"Скрыть",IF(U70=Калькулятор_2!$B$7+2,"Х",Калькулятор_2!D68))</f>
        <v>46165</v>
      </c>
      <c r="D70" s="99">
        <f ca="1">IF(U70&gt;(Калькулятор_2!$B$7+2),"Скрыть",IF(U70=Калькулятор_2!$B$7+2,"Усього",IFERROR(C70-C69,"")))</f>
        <v>5</v>
      </c>
      <c r="E70" s="100">
        <f ca="1">IF(U70&gt;(Калькулятор_2!$B$7+2),"Скрыть",IF(U70=Калькулятор_2!$B$7+2,SUM(E69),Калькулятор_2!I68))</f>
        <v>22.5</v>
      </c>
      <c r="F70" s="100">
        <f ca="1">IF(U70&gt;(Калькулятор_2!$B$7+2),"Скрыть",IF(U70=Калькулятор_2!$B$7+2,SUM(F69),Калькулятор_2!G68))</f>
        <v>0</v>
      </c>
      <c r="G70" s="100">
        <f ca="1">IF(U70&gt;(Калькулятор_2!$B$7+2),"Скрыть",IF(U70=Калькулятор_2!$B$7+2,SUM($G$6:G69),Калькулятор_2!H68))</f>
        <v>22.5</v>
      </c>
      <c r="H70" s="101">
        <f>IF(U70&gt;(Калькулятор_2!$B$7+2),"Скрыть",IF(U70=Калькулятор_2!$B$7+2,0,IF(U70&lt;=Калькулятор_2!$B$7,0,0)))</f>
        <v>0</v>
      </c>
      <c r="I70" s="101">
        <f>IF(U70&gt;(Калькулятор_2!$B$7+2),"Скрыть",IF(U70=Калькулятор_2!$B$7+2,0,IF(U70&lt;=Калькулятор_2!$B$7,0,0)))</f>
        <v>0</v>
      </c>
      <c r="J70" s="102">
        <f>IF(U70&gt;(Калькулятор_2!$B$7+2),"Скрыть",IF(U70=Калькулятор_2!$B$7+2,0,IF(U70&lt;=Калькулятор_2!$B$7,0,0)))</f>
        <v>0</v>
      </c>
      <c r="K70" s="100">
        <f>IF(U70&gt;(Калькулятор_2!$B$7+2),"Скрыть",IF(U70=Калькулятор_2!$B$7+2,SUM($K$6:K69),IF(U70&lt;=Калькулятор_2!$B$7,0,0)))</f>
        <v>0</v>
      </c>
      <c r="L70" s="103">
        <f>IF(U70&gt;(Калькулятор_2!$B$7+2),"Скрыть",IF(U70=Калькулятор_2!$B$7+2,0,IF(U70&lt;=Калькулятор_2!$B$7,0,0)))</f>
        <v>0</v>
      </c>
      <c r="M70" s="101">
        <f>IF(U70&gt;(Калькулятор_2!$B$7+2),"Скрыть",IF(U70=Калькулятор_2!$B$7+2,0,IF(U70&lt;=Калькулятор_2!$B$7,0,0)))</f>
        <v>0</v>
      </c>
      <c r="N70" s="101">
        <f>IF(U70&gt;(Калькулятор_2!$B$7+2),"Скрыть",IF(U70=Калькулятор_2!$B$7+2,0,IF(U70&lt;=Калькулятор_2!$B$7,0,0)))</f>
        <v>0</v>
      </c>
      <c r="O70" s="101">
        <f>IF(U70&gt;(Калькулятор_2!$B$7+2),"Скрыть",IF(U70=Калькулятор_2!$B$7+2,0,IF(U70&lt;=Калькулятор_2!$B$7,0,0)))</f>
        <v>0</v>
      </c>
      <c r="P70" s="101">
        <f>IF(U70&gt;(Калькулятор_2!$B$7+2),"Скрыть",IF(U70=Калькулятор_2!$B$7+2,0,IF(U70&lt;=Калькулятор_2!$B$7,0,0)))</f>
        <v>0</v>
      </c>
      <c r="Q70" s="101">
        <f>IF(U70&gt;(Калькулятор_2!$B$7+2),"Скрыть",IF(U70=Калькулятор_2!$B$7+2,0,IF(U70&lt;=Калькулятор_2!$B$7,0,0)))</f>
        <v>0</v>
      </c>
      <c r="R70" s="101">
        <f>IF(U70&gt;(Калькулятор_2!$B$7+2),"Скрыть",IF(U70=Калькулятор_2!$B$7+2,0,IF(U70&lt;=Калькулятор_2!$B$7,0,0)))</f>
        <v>0</v>
      </c>
      <c r="S70" s="104" t="str">
        <f>IF(U70&gt;(Калькулятор_2!$B$7+2),"Скрыть",IF(U70=Калькулятор_2!$B$7+2,XIRR($E$6:E69,$C$6:C69,50),"Х"))</f>
        <v>Х</v>
      </c>
      <c r="T70" s="105" t="str">
        <f>IF(U70&gt;(Калькулятор_2!$B$7+2),"Скрыть",IF(U70=Калькулятор_2!$B$7+2,G70+F70+K70,"Х"))</f>
        <v>Х</v>
      </c>
      <c r="U70" s="95">
        <v>65</v>
      </c>
      <c r="V70" s="96">
        <f ca="1">Калькулятор_2!E68</f>
        <v>-600</v>
      </c>
    </row>
    <row r="71" spans="1:22" ht="15.6" x14ac:dyDescent="0.3">
      <c r="B71" s="97">
        <f ca="1">IF(U71&gt;(Калькулятор_2!$B$7+2),"Скрыть",IF(U71=Калькулятор_2!$B$7+2,"Усього",Калькулятор_2!C69))</f>
        <v>65</v>
      </c>
      <c r="C71" s="98">
        <f ca="1">IF(U71&gt;(Калькулятор_2!$B$7+2),"Скрыть",IF(U71=Калькулятор_2!$B$7+2,"Х",Калькулятор_2!D69))</f>
        <v>46170</v>
      </c>
      <c r="D71" s="99">
        <f ca="1">IF(U71&gt;(Калькулятор_2!$B$7+2),"Скрыть",IF(U71=Калькулятор_2!$B$7+2,"Усього",IFERROR(C71-C70,"")))</f>
        <v>5</v>
      </c>
      <c r="E71" s="100">
        <f ca="1">IF(U71&gt;(Калькулятор_2!$B$7+2),"Скрыть",IF(U71=Калькулятор_2!$B$7+2,SUM(E70),Калькулятор_2!I69))</f>
        <v>22.5</v>
      </c>
      <c r="F71" s="100">
        <f ca="1">IF(U71&gt;(Калькулятор_2!$B$7+2),"Скрыть",IF(U71=Калькулятор_2!$B$7+2,SUM(F70),Калькулятор_2!G69))</f>
        <v>0</v>
      </c>
      <c r="G71" s="100">
        <f ca="1">IF(U71&gt;(Калькулятор_2!$B$7+2),"Скрыть",IF(U71=Калькулятор_2!$B$7+2,SUM($G$6:G70),Калькулятор_2!H69))</f>
        <v>22.5</v>
      </c>
      <c r="H71" s="101">
        <f>IF(U71&gt;(Калькулятор_2!$B$7+2),"Скрыть",IF(U71=Калькулятор_2!$B$7+2,0,IF(U71&lt;=Калькулятор_2!$B$7,0,0)))</f>
        <v>0</v>
      </c>
      <c r="I71" s="101">
        <f>IF(U71&gt;(Калькулятор_2!$B$7+2),"Скрыть",IF(U71=Калькулятор_2!$B$7+2,0,IF(U71&lt;=Калькулятор_2!$B$7,0,0)))</f>
        <v>0</v>
      </c>
      <c r="J71" s="102">
        <f>IF(U71&gt;(Калькулятор_2!$B$7+2),"Скрыть",IF(U71=Калькулятор_2!$B$7+2,0,IF(U71&lt;=Калькулятор_2!$B$7,0,0)))</f>
        <v>0</v>
      </c>
      <c r="K71" s="100">
        <f>IF(U71&gt;(Калькулятор_2!$B$7+2),"Скрыть",IF(U71=Калькулятор_2!$B$7+2,SUM($K$6:K70),IF(U71&lt;=Калькулятор_2!$B$7,0,0)))</f>
        <v>0</v>
      </c>
      <c r="L71" s="103">
        <f>IF(U71&gt;(Калькулятор_2!$B$7+2),"Скрыть",IF(U71=Калькулятор_2!$B$7+2,0,IF(U71&lt;=Калькулятор_2!$B$7,0,0)))</f>
        <v>0</v>
      </c>
      <c r="M71" s="101">
        <f>IF(U71&gt;(Калькулятор_2!$B$7+2),"Скрыть",IF(U71=Калькулятор_2!$B$7+2,0,IF(U71&lt;=Калькулятор_2!$B$7,0,0)))</f>
        <v>0</v>
      </c>
      <c r="N71" s="101">
        <f>IF(U71&gt;(Калькулятор_2!$B$7+2),"Скрыть",IF(U71=Калькулятор_2!$B$7+2,0,IF(U71&lt;=Калькулятор_2!$B$7,0,0)))</f>
        <v>0</v>
      </c>
      <c r="O71" s="101">
        <f>IF(U71&gt;(Калькулятор_2!$B$7+2),"Скрыть",IF(U71=Калькулятор_2!$B$7+2,0,IF(U71&lt;=Калькулятор_2!$B$7,0,0)))</f>
        <v>0</v>
      </c>
      <c r="P71" s="101">
        <f>IF(U71&gt;(Калькулятор_2!$B$7+2),"Скрыть",IF(U71=Калькулятор_2!$B$7+2,0,IF(U71&lt;=Калькулятор_2!$B$7,0,0)))</f>
        <v>0</v>
      </c>
      <c r="Q71" s="101">
        <f>IF(U71&gt;(Калькулятор_2!$B$7+2),"Скрыть",IF(U71=Калькулятор_2!$B$7+2,0,IF(U71&lt;=Калькулятор_2!$B$7,0,0)))</f>
        <v>0</v>
      </c>
      <c r="R71" s="101">
        <f>IF(U71&gt;(Калькулятор_2!$B$7+2),"Скрыть",IF(U71=Калькулятор_2!$B$7+2,0,IF(U71&lt;=Калькулятор_2!$B$7,0,0)))</f>
        <v>0</v>
      </c>
      <c r="S71" s="104" t="str">
        <f>IF(U71&gt;(Калькулятор_2!$B$7+2),"Скрыть",IF(U71=Калькулятор_2!$B$7+2,XIRR($E$6:E70,$C$6:C70,50),"Х"))</f>
        <v>Х</v>
      </c>
      <c r="T71" s="105" t="str">
        <f>IF(U71&gt;(Калькулятор_2!$B$7+2),"Скрыть",IF(U71=Калькулятор_2!$B$7+2,G71+F71+K71,"Х"))</f>
        <v>Х</v>
      </c>
      <c r="U71" s="95">
        <v>66</v>
      </c>
      <c r="V71" s="96">
        <f ca="1">Калькулятор_2!E69</f>
        <v>-600</v>
      </c>
    </row>
    <row r="72" spans="1:22" ht="15.6" x14ac:dyDescent="0.3">
      <c r="B72" s="97">
        <f ca="1">IF(U72&gt;(Калькулятор_2!$B$7+2),"Скрыть",IF(U72=Калькулятор_2!$B$7+2,"Усього",Калькулятор_2!C70))</f>
        <v>66</v>
      </c>
      <c r="C72" s="98">
        <f ca="1">IF(U72&gt;(Калькулятор_2!$B$7+2),"Скрыть",IF(U72=Калькулятор_2!$B$7+2,"Х",Калькулятор_2!D70))</f>
        <v>46175</v>
      </c>
      <c r="D72" s="99">
        <f ca="1">IF(U72&gt;(Калькулятор_2!$B$7+2),"Скрыть",IF(U72=Калькулятор_2!$B$7+2,"Усього",IFERROR(C72-C71,"")))</f>
        <v>5</v>
      </c>
      <c r="E72" s="100">
        <f ca="1">IF(U72&gt;(Калькулятор_2!$B$7+2),"Скрыть",IF(U72=Калькулятор_2!$B$7+2,SUM(E71),Калькулятор_2!I70))</f>
        <v>22.5</v>
      </c>
      <c r="F72" s="100">
        <f ca="1">IF(U72&gt;(Калькулятор_2!$B$7+2),"Скрыть",IF(U72=Калькулятор_2!$B$7+2,SUM(F71),Калькулятор_2!G70))</f>
        <v>0</v>
      </c>
      <c r="G72" s="100">
        <f ca="1">IF(U72&gt;(Калькулятор_2!$B$7+2),"Скрыть",IF(U72=Калькулятор_2!$B$7+2,SUM($G$6:G71),Калькулятор_2!H70))</f>
        <v>22.5</v>
      </c>
      <c r="H72" s="101">
        <f>IF(U72&gt;(Калькулятор_2!$B$7+2),"Скрыть",IF(U72=Калькулятор_2!$B$7+2,0,IF(U72&lt;=Калькулятор_2!$B$7,0,0)))</f>
        <v>0</v>
      </c>
      <c r="I72" s="101">
        <f>IF(U72&gt;(Калькулятор_2!$B$7+2),"Скрыть",IF(U72=Калькулятор_2!$B$7+2,0,IF(U72&lt;=Калькулятор_2!$B$7,0,0)))</f>
        <v>0</v>
      </c>
      <c r="J72" s="102">
        <f>IF(U72&gt;(Калькулятор_2!$B$7+2),"Скрыть",IF(U72=Калькулятор_2!$B$7+2,0,IF(U72&lt;=Калькулятор_2!$B$7,0,0)))</f>
        <v>0</v>
      </c>
      <c r="K72" s="100">
        <f>IF(U72&gt;(Калькулятор_2!$B$7+2),"Скрыть",IF(U72=Калькулятор_2!$B$7+2,SUM($K$6:K71),IF(U72&lt;=Калькулятор_2!$B$7,0,0)))</f>
        <v>0</v>
      </c>
      <c r="L72" s="103">
        <f>IF(U72&gt;(Калькулятор_2!$B$7+2),"Скрыть",IF(U72=Калькулятор_2!$B$7+2,0,IF(U72&lt;=Калькулятор_2!$B$7,0,0)))</f>
        <v>0</v>
      </c>
      <c r="M72" s="101">
        <f>IF(U72&gt;(Калькулятор_2!$B$7+2),"Скрыть",IF(U72=Калькулятор_2!$B$7+2,0,IF(U72&lt;=Калькулятор_2!$B$7,0,0)))</f>
        <v>0</v>
      </c>
      <c r="N72" s="101">
        <f>IF(U72&gt;(Калькулятор_2!$B$7+2),"Скрыть",IF(U72=Калькулятор_2!$B$7+2,0,IF(U72&lt;=Калькулятор_2!$B$7,0,0)))</f>
        <v>0</v>
      </c>
      <c r="O72" s="101">
        <f>IF(U72&gt;(Калькулятор_2!$B$7+2),"Скрыть",IF(U72=Калькулятор_2!$B$7+2,0,IF(U72&lt;=Калькулятор_2!$B$7,0,0)))</f>
        <v>0</v>
      </c>
      <c r="P72" s="101">
        <f>IF(U72&gt;(Калькулятор_2!$B$7+2),"Скрыть",IF(U72=Калькулятор_2!$B$7+2,0,IF(U72&lt;=Калькулятор_2!$B$7,0,0)))</f>
        <v>0</v>
      </c>
      <c r="Q72" s="101">
        <f>IF(U72&gt;(Калькулятор_2!$B$7+2),"Скрыть",IF(U72=Калькулятор_2!$B$7+2,0,IF(U72&lt;=Калькулятор_2!$B$7,0,0)))</f>
        <v>0</v>
      </c>
      <c r="R72" s="101">
        <f>IF(U72&gt;(Калькулятор_2!$B$7+2),"Скрыть",IF(U72=Калькулятор_2!$B$7+2,0,IF(U72&lt;=Калькулятор_2!$B$7,0,0)))</f>
        <v>0</v>
      </c>
      <c r="S72" s="104" t="str">
        <f>IF(U72&gt;(Калькулятор_2!$B$7+2),"Скрыть",IF(U72=Калькулятор_2!$B$7+2,XIRR($E$6:E71,$C$6:C71,50),"Х"))</f>
        <v>Х</v>
      </c>
      <c r="T72" s="105" t="str">
        <f>IF(U72&gt;(Калькулятор_2!$B$7+2),"Скрыть",IF(U72=Калькулятор_2!$B$7+2,G72+F72+K72,"Х"))</f>
        <v>Х</v>
      </c>
      <c r="U72" s="95">
        <v>67</v>
      </c>
      <c r="V72" s="96">
        <f ca="1">Калькулятор_2!E70</f>
        <v>-600</v>
      </c>
    </row>
    <row r="73" spans="1:22" ht="15.6" x14ac:dyDescent="0.3">
      <c r="B73" s="97">
        <f ca="1">IF(U73&gt;(Калькулятор_2!$B$7+2),"Скрыть",IF(U73=Калькулятор_2!$B$7+2,"Усього",Калькулятор_2!C71))</f>
        <v>67</v>
      </c>
      <c r="C73" s="98">
        <f ca="1">IF(U73&gt;(Калькулятор_2!$B$7+2),"Скрыть",IF(U73=Калькулятор_2!$B$7+2,"Х",Калькулятор_2!D71))</f>
        <v>46180</v>
      </c>
      <c r="D73" s="99">
        <f ca="1">IF(U73&gt;(Калькулятор_2!$B$7+2),"Скрыть",IF(U73=Калькулятор_2!$B$7+2,"Усього",IFERROR(C73-C72,"")))</f>
        <v>5</v>
      </c>
      <c r="E73" s="100">
        <f ca="1">IF(U73&gt;(Калькулятор_2!$B$7+2),"Скрыть",IF(U73=Калькулятор_2!$B$7+2,SUM(E72),Калькулятор_2!I71))</f>
        <v>22.5</v>
      </c>
      <c r="F73" s="100">
        <f ca="1">IF(U73&gt;(Калькулятор_2!$B$7+2),"Скрыть",IF(U73=Калькулятор_2!$B$7+2,SUM(F72),Калькулятор_2!G71))</f>
        <v>0</v>
      </c>
      <c r="G73" s="100">
        <f ca="1">IF(U73&gt;(Калькулятор_2!$B$7+2),"Скрыть",IF(U73=Калькулятор_2!$B$7+2,SUM($G$6:G72),Калькулятор_2!H71))</f>
        <v>22.5</v>
      </c>
      <c r="H73" s="101">
        <f>IF(U73&gt;(Калькулятор_2!$B$7+2),"Скрыть",IF(U73=Калькулятор_2!$B$7+2,0,IF(U73&lt;=Калькулятор_2!$B$7,0,0)))</f>
        <v>0</v>
      </c>
      <c r="I73" s="101">
        <f>IF(U73&gt;(Калькулятор_2!$B$7+2),"Скрыть",IF(U73=Калькулятор_2!$B$7+2,0,IF(U73&lt;=Калькулятор_2!$B$7,0,0)))</f>
        <v>0</v>
      </c>
      <c r="J73" s="102">
        <f>IF(U73&gt;(Калькулятор_2!$B$7+2),"Скрыть",IF(U73=Калькулятор_2!$B$7+2,0,IF(U73&lt;=Калькулятор_2!$B$7,0,0)))</f>
        <v>0</v>
      </c>
      <c r="K73" s="100">
        <f>IF(U73&gt;(Калькулятор_2!$B$7+2),"Скрыть",IF(U73=Калькулятор_2!$B$7+2,SUM($K$6:K72),IF(U73&lt;=Калькулятор_2!$B$7,0,0)))</f>
        <v>0</v>
      </c>
      <c r="L73" s="103">
        <f>IF(U73&gt;(Калькулятор_2!$B$7+2),"Скрыть",IF(U73=Калькулятор_2!$B$7+2,0,IF(U73&lt;=Калькулятор_2!$B$7,0,0)))</f>
        <v>0</v>
      </c>
      <c r="M73" s="101">
        <f>IF(U73&gt;(Калькулятор_2!$B$7+2),"Скрыть",IF(U73=Калькулятор_2!$B$7+2,0,IF(U73&lt;=Калькулятор_2!$B$7,0,0)))</f>
        <v>0</v>
      </c>
      <c r="N73" s="101">
        <f>IF(U73&gt;(Калькулятор_2!$B$7+2),"Скрыть",IF(U73=Калькулятор_2!$B$7+2,0,IF(U73&lt;=Калькулятор_2!$B$7,0,0)))</f>
        <v>0</v>
      </c>
      <c r="O73" s="101">
        <f>IF(U73&gt;(Калькулятор_2!$B$7+2),"Скрыть",IF(U73=Калькулятор_2!$B$7+2,0,IF(U73&lt;=Калькулятор_2!$B$7,0,0)))</f>
        <v>0</v>
      </c>
      <c r="P73" s="101">
        <f>IF(U73&gt;(Калькулятор_2!$B$7+2),"Скрыть",IF(U73=Калькулятор_2!$B$7+2,0,IF(U73&lt;=Калькулятор_2!$B$7,0,0)))</f>
        <v>0</v>
      </c>
      <c r="Q73" s="101">
        <f>IF(U73&gt;(Калькулятор_2!$B$7+2),"Скрыть",IF(U73=Калькулятор_2!$B$7+2,0,IF(U73&lt;=Калькулятор_2!$B$7,0,0)))</f>
        <v>0</v>
      </c>
      <c r="R73" s="101">
        <f>IF(U73&gt;(Калькулятор_2!$B$7+2),"Скрыть",IF(U73=Калькулятор_2!$B$7+2,0,IF(U73&lt;=Калькулятор_2!$B$7,0,0)))</f>
        <v>0</v>
      </c>
      <c r="S73" s="104" t="str">
        <f>IF(U73&gt;(Калькулятор_2!$B$7+2),"Скрыть",IF(U73=Калькулятор_2!$B$7+2,XIRR($E$6:E72,$C$6:C72,50),"Х"))</f>
        <v>Х</v>
      </c>
      <c r="T73" s="105" t="str">
        <f>IF(U73&gt;(Калькулятор_2!$B$7+2),"Скрыть",IF(U73=Калькулятор_2!$B$7+2,G73+F73+K73,"Х"))</f>
        <v>Х</v>
      </c>
      <c r="U73" s="95">
        <v>68</v>
      </c>
      <c r="V73" s="96">
        <f ca="1">Калькулятор_2!E71</f>
        <v>-600</v>
      </c>
    </row>
    <row r="74" spans="1:22" ht="15.6" x14ac:dyDescent="0.3">
      <c r="B74" s="97">
        <f ca="1">IF(U74&gt;(Калькулятор_2!$B$7+2),"Скрыть",IF(U74=Калькулятор_2!$B$7+2,"Усього",Калькулятор_2!C72))</f>
        <v>68</v>
      </c>
      <c r="C74" s="98">
        <f ca="1">IF(U74&gt;(Калькулятор_2!$B$7+2),"Скрыть",IF(U74=Калькулятор_2!$B$7+2,"Х",Калькулятор_2!D72))</f>
        <v>46185</v>
      </c>
      <c r="D74" s="99">
        <f ca="1">IF(U74&gt;(Калькулятор_2!$B$7+2),"Скрыть",IF(U74=Калькулятор_2!$B$7+2,"Усього",IFERROR(C74-C73,"")))</f>
        <v>5</v>
      </c>
      <c r="E74" s="100">
        <f ca="1">IF(U74&gt;(Калькулятор_2!$B$7+2),"Скрыть",IF(U74=Калькулятор_2!$B$7+2,SUM(E73),Калькулятор_2!I72))</f>
        <v>22.5</v>
      </c>
      <c r="F74" s="100">
        <f ca="1">IF(U74&gt;(Калькулятор_2!$B$7+2),"Скрыть",IF(U74=Калькулятор_2!$B$7+2,SUM(F73),Калькулятор_2!G72))</f>
        <v>0</v>
      </c>
      <c r="G74" s="100">
        <f ca="1">IF(U74&gt;(Калькулятор_2!$B$7+2),"Скрыть",IF(U74=Калькулятор_2!$B$7+2,SUM($G$6:G73),Калькулятор_2!H72))</f>
        <v>22.5</v>
      </c>
      <c r="H74" s="101">
        <f>IF(U74&gt;(Калькулятор_2!$B$7+2),"Скрыть",IF(U74=Калькулятор_2!$B$7+2,0,IF(U74&lt;=Калькулятор_2!$B$7,0,0)))</f>
        <v>0</v>
      </c>
      <c r="I74" s="101">
        <f>IF(U74&gt;(Калькулятор_2!$B$7+2),"Скрыть",IF(U74=Калькулятор_2!$B$7+2,0,IF(U74&lt;=Калькулятор_2!$B$7,0,0)))</f>
        <v>0</v>
      </c>
      <c r="J74" s="102">
        <f>IF(U74&gt;(Калькулятор_2!$B$7+2),"Скрыть",IF(U74=Калькулятор_2!$B$7+2,0,IF(U74&lt;=Калькулятор_2!$B$7,0,0)))</f>
        <v>0</v>
      </c>
      <c r="K74" s="100">
        <f>IF(U74&gt;(Калькулятор_2!$B$7+2),"Скрыть",IF(U74=Калькулятор_2!$B$7+2,SUM($K$6:K73),IF(U74&lt;=Калькулятор_2!$B$7,0,0)))</f>
        <v>0</v>
      </c>
      <c r="L74" s="103">
        <f>IF(U74&gt;(Калькулятор_2!$B$7+2),"Скрыть",IF(U74=Калькулятор_2!$B$7+2,0,IF(U74&lt;=Калькулятор_2!$B$7,0,0)))</f>
        <v>0</v>
      </c>
      <c r="M74" s="101">
        <f>IF(U74&gt;(Калькулятор_2!$B$7+2),"Скрыть",IF(U74=Калькулятор_2!$B$7+2,0,IF(U74&lt;=Калькулятор_2!$B$7,0,0)))</f>
        <v>0</v>
      </c>
      <c r="N74" s="101">
        <f>IF(U74&gt;(Калькулятор_2!$B$7+2),"Скрыть",IF(U74=Калькулятор_2!$B$7+2,0,IF(U74&lt;=Калькулятор_2!$B$7,0,0)))</f>
        <v>0</v>
      </c>
      <c r="O74" s="101">
        <f>IF(U74&gt;(Калькулятор_2!$B$7+2),"Скрыть",IF(U74=Калькулятор_2!$B$7+2,0,IF(U74&lt;=Калькулятор_2!$B$7,0,0)))</f>
        <v>0</v>
      </c>
      <c r="P74" s="101">
        <f>IF(U74&gt;(Калькулятор_2!$B$7+2),"Скрыть",IF(U74=Калькулятор_2!$B$7+2,0,IF(U74&lt;=Калькулятор_2!$B$7,0,0)))</f>
        <v>0</v>
      </c>
      <c r="Q74" s="101">
        <f>IF(U74&gt;(Калькулятор_2!$B$7+2),"Скрыть",IF(U74=Калькулятор_2!$B$7+2,0,IF(U74&lt;=Калькулятор_2!$B$7,0,0)))</f>
        <v>0</v>
      </c>
      <c r="R74" s="101">
        <f>IF(U74&gt;(Калькулятор_2!$B$7+2),"Скрыть",IF(U74=Калькулятор_2!$B$7+2,0,IF(U74&lt;=Калькулятор_2!$B$7,0,0)))</f>
        <v>0</v>
      </c>
      <c r="S74" s="104" t="str">
        <f>IF(U74&gt;(Калькулятор_2!$B$7+2),"Скрыть",IF(U74=Калькулятор_2!$B$7+2,XIRR($E$6:E73,$C$6:C73,50),"Х"))</f>
        <v>Х</v>
      </c>
      <c r="T74" s="105" t="str">
        <f>IF(U74&gt;(Калькулятор_2!$B$7+2),"Скрыть",IF(U74=Калькулятор_2!$B$7+2,G74+F74+K74,"Х"))</f>
        <v>Х</v>
      </c>
      <c r="U74" s="95">
        <v>69</v>
      </c>
      <c r="V74" s="96">
        <f ca="1">Калькулятор_2!E72</f>
        <v>-600</v>
      </c>
    </row>
    <row r="75" spans="1:22" ht="15.6" x14ac:dyDescent="0.3">
      <c r="B75" s="97">
        <f ca="1">IF(U75&gt;(Калькулятор_2!$B$7+2),"Скрыть",IF(U75=Калькулятор_2!$B$7+2,"Усього",Калькулятор_2!C73))</f>
        <v>69</v>
      </c>
      <c r="C75" s="98">
        <f ca="1">IF(U75&gt;(Калькулятор_2!$B$7+2),"Скрыть",IF(U75=Калькулятор_2!$B$7+2,"Х",Калькулятор_2!D73))</f>
        <v>46190</v>
      </c>
      <c r="D75" s="99">
        <f ca="1">IF(U75&gt;(Калькулятор_2!$B$7+2),"Скрыть",IF(U75=Калькулятор_2!$B$7+2,"Усього",IFERROR(C75-C74,"")))</f>
        <v>5</v>
      </c>
      <c r="E75" s="100">
        <f ca="1">IF(U75&gt;(Калькулятор_2!$B$7+2),"Скрыть",IF(U75=Калькулятор_2!$B$7+2,SUM(E74),Калькулятор_2!I73))</f>
        <v>22.5</v>
      </c>
      <c r="F75" s="100">
        <f ca="1">IF(U75&gt;(Калькулятор_2!$B$7+2),"Скрыть",IF(U75=Калькулятор_2!$B$7+2,SUM(F74),Калькулятор_2!G73))</f>
        <v>0</v>
      </c>
      <c r="G75" s="100">
        <f ca="1">IF(U75&gt;(Калькулятор_2!$B$7+2),"Скрыть",IF(U75=Калькулятор_2!$B$7+2,SUM($G$6:G74),Калькулятор_2!H73))</f>
        <v>22.5</v>
      </c>
      <c r="H75" s="101">
        <f>IF(U75&gt;(Калькулятор_2!$B$7+2),"Скрыть",IF(U75=Калькулятор_2!$B$7+2,0,IF(U75&lt;=Калькулятор_2!$B$7,0,0)))</f>
        <v>0</v>
      </c>
      <c r="I75" s="101">
        <f>IF(U75&gt;(Калькулятор_2!$B$7+2),"Скрыть",IF(U75=Калькулятор_2!$B$7+2,0,IF(U75&lt;=Калькулятор_2!$B$7,0,0)))</f>
        <v>0</v>
      </c>
      <c r="J75" s="102">
        <f>IF(U75&gt;(Калькулятор_2!$B$7+2),"Скрыть",IF(U75=Калькулятор_2!$B$7+2,0,IF(U75&lt;=Калькулятор_2!$B$7,0,0)))</f>
        <v>0</v>
      </c>
      <c r="K75" s="100">
        <f>IF(U75&gt;(Калькулятор_2!$B$7+2),"Скрыть",IF(U75=Калькулятор_2!$B$7+2,SUM($K$6:K74),IF(U75&lt;=Калькулятор_2!$B$7,0,0)))</f>
        <v>0</v>
      </c>
      <c r="L75" s="103">
        <f>IF(U75&gt;(Калькулятор_2!$B$7+2),"Скрыть",IF(U75=Калькулятор_2!$B$7+2,0,IF(U75&lt;=Калькулятор_2!$B$7,0,0)))</f>
        <v>0</v>
      </c>
      <c r="M75" s="101">
        <f>IF(U75&gt;(Калькулятор_2!$B$7+2),"Скрыть",IF(U75=Калькулятор_2!$B$7+2,0,IF(U75&lt;=Калькулятор_2!$B$7,0,0)))</f>
        <v>0</v>
      </c>
      <c r="N75" s="101">
        <f>IF(U75&gt;(Калькулятор_2!$B$7+2),"Скрыть",IF(U75=Калькулятор_2!$B$7+2,0,IF(U75&lt;=Калькулятор_2!$B$7,0,0)))</f>
        <v>0</v>
      </c>
      <c r="O75" s="101">
        <f>IF(U75&gt;(Калькулятор_2!$B$7+2),"Скрыть",IF(U75=Калькулятор_2!$B$7+2,0,IF(U75&lt;=Калькулятор_2!$B$7,0,0)))</f>
        <v>0</v>
      </c>
      <c r="P75" s="101">
        <f>IF(U75&gt;(Калькулятор_2!$B$7+2),"Скрыть",IF(U75=Калькулятор_2!$B$7+2,0,IF(U75&lt;=Калькулятор_2!$B$7,0,0)))</f>
        <v>0</v>
      </c>
      <c r="Q75" s="101">
        <f>IF(U75&gt;(Калькулятор_2!$B$7+2),"Скрыть",IF(U75=Калькулятор_2!$B$7+2,0,IF(U75&lt;=Калькулятор_2!$B$7,0,0)))</f>
        <v>0</v>
      </c>
      <c r="R75" s="101">
        <f>IF(U75&gt;(Калькулятор_2!$B$7+2),"Скрыть",IF(U75=Калькулятор_2!$B$7+2,0,IF(U75&lt;=Калькулятор_2!$B$7,0,0)))</f>
        <v>0</v>
      </c>
      <c r="S75" s="104" t="str">
        <f>IF(U75&gt;(Калькулятор_2!$B$7+2),"Скрыть",IF(U75=Калькулятор_2!$B$7+2,XIRR($E$6:E74,$C$6:C74,50),"Х"))</f>
        <v>Х</v>
      </c>
      <c r="T75" s="105" t="str">
        <f>IF(U75&gt;(Калькулятор_2!$B$7+2),"Скрыть",IF(U75=Калькулятор_2!$B$7+2,G75+F75+K75,"Х"))</f>
        <v>Х</v>
      </c>
      <c r="U75" s="95">
        <v>70</v>
      </c>
      <c r="V75" s="96">
        <f ca="1">Калькулятор_2!E73</f>
        <v>-600</v>
      </c>
    </row>
    <row r="76" spans="1:22" ht="15.6" x14ac:dyDescent="0.3">
      <c r="B76" s="97">
        <f ca="1">IF(U76&gt;(Калькулятор_2!$B$7+2),"Скрыть",IF(U76=Калькулятор_2!$B$7+2,"Усього",Калькулятор_2!C74))</f>
        <v>70</v>
      </c>
      <c r="C76" s="98">
        <f ca="1">IF(U76&gt;(Калькулятор_2!$B$7+2),"Скрыть",IF(U76=Калькулятор_2!$B$7+2,"Х",Калькулятор_2!D74))</f>
        <v>46195</v>
      </c>
      <c r="D76" s="99">
        <f ca="1">IF(U76&gt;(Калькулятор_2!$B$7+2),"Скрыть",IF(U76=Калькулятор_2!$B$7+2,"Усього",IFERROR(C76-C75,"")))</f>
        <v>5</v>
      </c>
      <c r="E76" s="100">
        <f ca="1">IF(U76&gt;(Калькулятор_2!$B$7+2),"Скрыть",IF(U76=Калькулятор_2!$B$7+2,SUM(E75),Калькулятор_2!I74))</f>
        <v>22.5</v>
      </c>
      <c r="F76" s="100">
        <f ca="1">IF(U76&gt;(Калькулятор_2!$B$7+2),"Скрыть",IF(U76=Калькулятор_2!$B$7+2,SUM(F75),Калькулятор_2!G74))</f>
        <v>0</v>
      </c>
      <c r="G76" s="100">
        <f ca="1">IF(U76&gt;(Калькулятор_2!$B$7+2),"Скрыть",IF(U76=Калькулятор_2!$B$7+2,SUM($G$6:G75),Калькулятор_2!H74))</f>
        <v>22.5</v>
      </c>
      <c r="H76" s="101">
        <f>IF(U76&gt;(Калькулятор_2!$B$7+2),"Скрыть",IF(U76=Калькулятор_2!$B$7+2,0,IF(U76&lt;=Калькулятор_2!$B$7,0,0)))</f>
        <v>0</v>
      </c>
      <c r="I76" s="101">
        <f>IF(U76&gt;(Калькулятор_2!$B$7+2),"Скрыть",IF(U76=Калькулятор_2!$B$7+2,0,IF(U76&lt;=Калькулятор_2!$B$7,0,0)))</f>
        <v>0</v>
      </c>
      <c r="J76" s="102">
        <f>IF(U76&gt;(Калькулятор_2!$B$7+2),"Скрыть",IF(U76=Калькулятор_2!$B$7+2,0,IF(U76&lt;=Калькулятор_2!$B$7,0,0)))</f>
        <v>0</v>
      </c>
      <c r="K76" s="100">
        <f>IF(U76&gt;(Калькулятор_2!$B$7+2),"Скрыть",IF(U76=Калькулятор_2!$B$7+2,SUM($K$6:K75),IF(U76&lt;=Калькулятор_2!$B$7,0,0)))</f>
        <v>0</v>
      </c>
      <c r="L76" s="103">
        <f>IF(U76&gt;(Калькулятор_2!$B$7+2),"Скрыть",IF(U76=Калькулятор_2!$B$7+2,0,IF(U76&lt;=Калькулятор_2!$B$7,0,0)))</f>
        <v>0</v>
      </c>
      <c r="M76" s="101">
        <f>IF(U76&gt;(Калькулятор_2!$B$7+2),"Скрыть",IF(U76=Калькулятор_2!$B$7+2,0,IF(U76&lt;=Калькулятор_2!$B$7,0,0)))</f>
        <v>0</v>
      </c>
      <c r="N76" s="101">
        <f>IF(U76&gt;(Калькулятор_2!$B$7+2),"Скрыть",IF(U76=Калькулятор_2!$B$7+2,0,IF(U76&lt;=Калькулятор_2!$B$7,0,0)))</f>
        <v>0</v>
      </c>
      <c r="O76" s="101">
        <f>IF(U76&gt;(Калькулятор_2!$B$7+2),"Скрыть",IF(U76=Калькулятор_2!$B$7+2,0,IF(U76&lt;=Калькулятор_2!$B$7,0,0)))</f>
        <v>0</v>
      </c>
      <c r="P76" s="101">
        <f>IF(U76&gt;(Калькулятор_2!$B$7+2),"Скрыть",IF(U76=Калькулятор_2!$B$7+2,0,IF(U76&lt;=Калькулятор_2!$B$7,0,0)))</f>
        <v>0</v>
      </c>
      <c r="Q76" s="101">
        <f>IF(U76&gt;(Калькулятор_2!$B$7+2),"Скрыть",IF(U76=Калькулятор_2!$B$7+2,0,IF(U76&lt;=Калькулятор_2!$B$7,0,0)))</f>
        <v>0</v>
      </c>
      <c r="R76" s="101">
        <f>IF(U76&gt;(Калькулятор_2!$B$7+2),"Скрыть",IF(U76=Калькулятор_2!$B$7+2,0,IF(U76&lt;=Калькулятор_2!$B$7,0,0)))</f>
        <v>0</v>
      </c>
      <c r="S76" s="104" t="str">
        <f>IF(U76&gt;(Калькулятор_2!$B$7+2),"Скрыть",IF(U76=Калькулятор_2!$B$7+2,XIRR($E$6:E75,$C$6:C75,50),"Х"))</f>
        <v>Х</v>
      </c>
      <c r="T76" s="105" t="str">
        <f>IF(U76&gt;(Калькулятор_2!$B$7+2),"Скрыть",IF(U76=Калькулятор_2!$B$7+2,G76+F76+K76,"Х"))</f>
        <v>Х</v>
      </c>
      <c r="U76" s="95">
        <v>71</v>
      </c>
      <c r="V76" s="96">
        <f ca="1">Калькулятор_2!E74</f>
        <v>-600</v>
      </c>
    </row>
    <row r="77" spans="1:22" ht="15.6" x14ac:dyDescent="0.3">
      <c r="A77" s="107" t="str">
        <f>[1]Калькулятор_1!C75</f>
        <v/>
      </c>
      <c r="B77" s="97">
        <f ca="1">IF(U77&gt;(Калькулятор_2!$B$7+2),"Скрыть",IF(U77=Калькулятор_2!$B$7+2,"Усього",Калькулятор_2!C75))</f>
        <v>71</v>
      </c>
      <c r="C77" s="98">
        <f ca="1">IF(U77&gt;(Калькулятор_2!$B$7+2),"Скрыть",IF(U77=Калькулятор_2!$B$7+2,"Х",Калькулятор_2!D75))</f>
        <v>46200</v>
      </c>
      <c r="D77" s="99">
        <f ca="1">IF(U77&gt;(Калькулятор_2!$B$7+2),"Скрыть",IF(U77=Калькулятор_2!$B$7+2,"Усього",IFERROR(C77-C76,"")))</f>
        <v>5</v>
      </c>
      <c r="E77" s="100">
        <f ca="1">IF(U77&gt;(Калькулятор_2!$B$7+2),"Скрыть",IF(U77=Калькулятор_2!$B$7+2,SUM(E76),Калькулятор_2!I75))</f>
        <v>22.5</v>
      </c>
      <c r="F77" s="100">
        <f ca="1">IF(U77&gt;(Калькулятор_2!$B$7+2),"Скрыть",IF(U77=Калькулятор_2!$B$7+2,SUM(F76),Калькулятор_2!G75))</f>
        <v>0</v>
      </c>
      <c r="G77" s="100">
        <f ca="1">IF(U77&gt;(Калькулятор_2!$B$7+2),"Скрыть",IF(U77=Калькулятор_2!$B$7+2,SUM($G$6:G76),Калькулятор_2!H75))</f>
        <v>22.5</v>
      </c>
      <c r="H77" s="101">
        <f>IF(U77&gt;(Калькулятор_2!$B$7+2),"Скрыть",IF(U77=Калькулятор_2!$B$7+2,0,IF(U77&lt;=Калькулятор_2!$B$7,0,0)))</f>
        <v>0</v>
      </c>
      <c r="I77" s="101">
        <f>IF(U77&gt;(Калькулятор_2!$B$7+2),"Скрыть",IF(U77=Калькулятор_2!$B$7+2,0,IF(U77&lt;=Калькулятор_2!$B$7,0,0)))</f>
        <v>0</v>
      </c>
      <c r="J77" s="102">
        <f>IF(U77&gt;(Калькулятор_2!$B$7+2),"Скрыть",IF(U77=Калькулятор_2!$B$7+2,0,IF(U77&lt;=Калькулятор_2!$B$7,0,0)))</f>
        <v>0</v>
      </c>
      <c r="K77" s="100">
        <f>IF(U77&gt;(Калькулятор_2!$B$7+2),"Скрыть",IF(U77=Калькулятор_2!$B$7+2,SUM($K$6:K76),IF(U77&lt;=Калькулятор_2!$B$7,0,0)))</f>
        <v>0</v>
      </c>
      <c r="L77" s="103">
        <f>IF(U77&gt;(Калькулятор_2!$B$7+2),"Скрыть",IF(U77=Калькулятор_2!$B$7+2,0,IF(U77&lt;=Калькулятор_2!$B$7,0,0)))</f>
        <v>0</v>
      </c>
      <c r="M77" s="101">
        <f>IF(U77&gt;(Калькулятор_2!$B$7+2),"Скрыть",IF(U77=Калькулятор_2!$B$7+2,0,IF(U77&lt;=Калькулятор_2!$B$7,0,0)))</f>
        <v>0</v>
      </c>
      <c r="N77" s="101">
        <f>IF(U77&gt;(Калькулятор_2!$B$7+2),"Скрыть",IF(U77=Калькулятор_2!$B$7+2,0,IF(U77&lt;=Калькулятор_2!$B$7,0,0)))</f>
        <v>0</v>
      </c>
      <c r="O77" s="101">
        <f>IF(U77&gt;(Калькулятор_2!$B$7+2),"Скрыть",IF(U77=Калькулятор_2!$B$7+2,0,IF(U77&lt;=Калькулятор_2!$B$7,0,0)))</f>
        <v>0</v>
      </c>
      <c r="P77" s="101">
        <f>IF(U77&gt;(Калькулятор_2!$B$7+2),"Скрыть",IF(U77=Калькулятор_2!$B$7+2,0,IF(U77&lt;=Калькулятор_2!$B$7,0,0)))</f>
        <v>0</v>
      </c>
      <c r="Q77" s="101">
        <f>IF(U77&gt;(Калькулятор_2!$B$7+2),"Скрыть",IF(U77=Калькулятор_2!$B$7+2,0,IF(U77&lt;=Калькулятор_2!$B$7,0,0)))</f>
        <v>0</v>
      </c>
      <c r="R77" s="101">
        <f>IF(U77&gt;(Калькулятор_2!$B$7+2),"Скрыть",IF(U77=Калькулятор_2!$B$7+2,0,IF(U77&lt;=Калькулятор_2!$B$7,0,0)))</f>
        <v>0</v>
      </c>
      <c r="S77" s="104" t="str">
        <f>IF(U77&gt;(Калькулятор_2!$B$7+2),"Скрыть",IF(U77=Калькулятор_2!$B$7+2,XIRR($E$6:E76,$C$6:C76,50),"Х"))</f>
        <v>Х</v>
      </c>
      <c r="T77" s="105" t="str">
        <f>IF(U77&gt;(Калькулятор_2!$B$7+2),"Скрыть",IF(U77=Калькулятор_2!$B$7+2,G77+F77+K77,"Х"))</f>
        <v>Х</v>
      </c>
      <c r="U77" s="95">
        <v>72</v>
      </c>
      <c r="V77" s="96">
        <f ca="1">Калькулятор_2!E75</f>
        <v>-600</v>
      </c>
    </row>
    <row r="78" spans="1:22" ht="15.6" x14ac:dyDescent="0.3">
      <c r="B78" s="97">
        <f ca="1">IF(U78&gt;(Калькулятор_2!$B$7+2),"Скрыть",IF(U78=Калькулятор_2!$B$7+2,"Усього",Калькулятор_2!C76))</f>
        <v>72</v>
      </c>
      <c r="C78" s="98">
        <f ca="1">IF(U78&gt;(Калькулятор_2!$B$7+2),"Скрыть",IF(U78=Калькулятор_2!$B$7+2,"Х",Калькулятор_2!D76))</f>
        <v>46205</v>
      </c>
      <c r="D78" s="99">
        <f ca="1">IF(U78&gt;(Калькулятор_2!$B$7+2),"Скрыть",IF(U78=Калькулятор_2!$B$7+2,"Усього",IFERROR(C78-C77,"")))</f>
        <v>5</v>
      </c>
      <c r="E78" s="100">
        <f ca="1">IF(U78&gt;(Калькулятор_2!$B$7+2),"Скрыть",IF(U78=Калькулятор_2!$B$7+2,SUM(E77),Калькулятор_2!I76))</f>
        <v>22.5</v>
      </c>
      <c r="F78" s="100">
        <f ca="1">IF(U78&gt;(Калькулятор_2!$B$7+2),"Скрыть",IF(U78=Калькулятор_2!$B$7+2,SUM(F77),Калькулятор_2!G76))</f>
        <v>0</v>
      </c>
      <c r="G78" s="100">
        <f ca="1">IF(U78&gt;(Калькулятор_2!$B$7+2),"Скрыть",IF(U78=Калькулятор_2!$B$7+2,SUM($G$6:G77),Калькулятор_2!H76))</f>
        <v>22.5</v>
      </c>
      <c r="H78" s="101">
        <f>IF(U78&gt;(Калькулятор_2!$B$7+2),"Скрыть",IF(U78=Калькулятор_2!$B$7+2,0,IF(U78&lt;=Калькулятор_2!$B$7,0,0)))</f>
        <v>0</v>
      </c>
      <c r="I78" s="101">
        <f>IF(U78&gt;(Калькулятор_2!$B$7+2),"Скрыть",IF(U78=Калькулятор_2!$B$7+2,0,IF(U78&lt;=Калькулятор_2!$B$7,0,0)))</f>
        <v>0</v>
      </c>
      <c r="J78" s="102">
        <f>IF(U78&gt;(Калькулятор_2!$B$7+2),"Скрыть",IF(U78=Калькулятор_2!$B$7+2,0,IF(U78&lt;=Калькулятор_2!$B$7,0,0)))</f>
        <v>0</v>
      </c>
      <c r="K78" s="100">
        <f>IF(U78&gt;(Калькулятор_2!$B$7+2),"Скрыть",IF(U78=Калькулятор_2!$B$7+2,SUM($K$6:K77),IF(U78&lt;=Калькулятор_2!$B$7,0,0)))</f>
        <v>0</v>
      </c>
      <c r="L78" s="103">
        <f>IF(U78&gt;(Калькулятор_2!$B$7+2),"Скрыть",IF(U78=Калькулятор_2!$B$7+2,0,IF(U78&lt;=Калькулятор_2!$B$7,0,0)))</f>
        <v>0</v>
      </c>
      <c r="M78" s="101">
        <f>IF(U78&gt;(Калькулятор_2!$B$7+2),"Скрыть",IF(U78=Калькулятор_2!$B$7+2,0,IF(U78&lt;=Калькулятор_2!$B$7,0,0)))</f>
        <v>0</v>
      </c>
      <c r="N78" s="101">
        <f>IF(U78&gt;(Калькулятор_2!$B$7+2),"Скрыть",IF(U78=Калькулятор_2!$B$7+2,0,IF(U78&lt;=Калькулятор_2!$B$7,0,0)))</f>
        <v>0</v>
      </c>
      <c r="O78" s="101">
        <f>IF(U78&gt;(Калькулятор_2!$B$7+2),"Скрыть",IF(U78=Калькулятор_2!$B$7+2,0,IF(U78&lt;=Калькулятор_2!$B$7,0,0)))</f>
        <v>0</v>
      </c>
      <c r="P78" s="101">
        <f>IF(U78&gt;(Калькулятор_2!$B$7+2),"Скрыть",IF(U78=Калькулятор_2!$B$7+2,0,IF(U78&lt;=Калькулятор_2!$B$7,0,0)))</f>
        <v>0</v>
      </c>
      <c r="Q78" s="101">
        <f>IF(U78&gt;(Калькулятор_2!$B$7+2),"Скрыть",IF(U78=Калькулятор_2!$B$7+2,0,IF(U78&lt;=Калькулятор_2!$B$7,0,0)))</f>
        <v>0</v>
      </c>
      <c r="R78" s="101">
        <f>IF(U78&gt;(Калькулятор_2!$B$7+2),"Скрыть",IF(U78=Калькулятор_2!$B$7+2,0,IF(U78&lt;=Калькулятор_2!$B$7,0,0)))</f>
        <v>0</v>
      </c>
      <c r="S78" s="104" t="str">
        <f>IF(U78&gt;(Калькулятор_2!$B$7+2),"Скрыть",IF(U78=Калькулятор_2!$B$7+2,XIRR($E$6:E77,$C$6:C77,50),"Х"))</f>
        <v>Х</v>
      </c>
      <c r="T78" s="105" t="str">
        <f>IF(U78&gt;(Калькулятор_2!$B$7+2),"Скрыть",IF(U78=Калькулятор_2!$B$7+2,G78+F78+K78,"Х"))</f>
        <v>Х</v>
      </c>
      <c r="U78" s="95">
        <v>73</v>
      </c>
      <c r="V78" s="96">
        <f ca="1">Калькулятор_2!E76</f>
        <v>-600</v>
      </c>
    </row>
    <row r="79" spans="1:22" ht="15.6" x14ac:dyDescent="0.3">
      <c r="B79" s="97">
        <f ca="1">IF(U79&gt;(Калькулятор_2!$B$7+2),"Скрыть",IF(U79=Калькулятор_2!$B$7+2,"Усього",Калькулятор_2!C77))</f>
        <v>73</v>
      </c>
      <c r="C79" s="98">
        <f ca="1">IF(U79&gt;(Калькулятор_2!$B$7+2),"Скрыть",IF(U79=Калькулятор_2!$B$7+2,"Х",Калькулятор_2!D77))</f>
        <v>46210</v>
      </c>
      <c r="D79" s="99">
        <f ca="1">IF(U79&gt;(Калькулятор_2!$B$7+2),"Скрыть",IF(U79=Калькулятор_2!$B$7+2,"Усього",IFERROR(C79-C78,"")))</f>
        <v>5</v>
      </c>
      <c r="E79" s="100">
        <f ca="1">IF(U79&gt;(Калькулятор_2!$B$7+2),"Скрыть",IF(U79=Калькулятор_2!$B$7+2,SUM(E78),Калькулятор_2!I77))</f>
        <v>622.5</v>
      </c>
      <c r="F79" s="100">
        <f ca="1">IF(U79&gt;(Калькулятор_2!$B$7+2),"Скрыть",IF(U79=Калькулятор_2!$B$7+2,SUM(F78),Калькулятор_2!G77))</f>
        <v>600</v>
      </c>
      <c r="G79" s="100">
        <f ca="1">IF(U79&gt;(Калькулятор_2!$B$7+2),"Скрыть",IF(U79=Калькулятор_2!$B$7+2,SUM($G$6:G78),Калькулятор_2!H77))</f>
        <v>22.5</v>
      </c>
      <c r="H79" s="101">
        <f>IF(U79&gt;(Калькулятор_2!$B$7+2),"Скрыть",IF(U79=Калькулятор_2!$B$7+2,0,IF(U79&lt;=Калькулятор_2!$B$7,0,0)))</f>
        <v>0</v>
      </c>
      <c r="I79" s="101">
        <f>IF(U79&gt;(Калькулятор_2!$B$7+2),"Скрыть",IF(U79=Калькулятор_2!$B$7+2,0,IF(U79&lt;=Калькулятор_2!$B$7,0,0)))</f>
        <v>0</v>
      </c>
      <c r="J79" s="102">
        <f>IF(U79&gt;(Калькулятор_2!$B$7+2),"Скрыть",IF(U79=Калькулятор_2!$B$7+2,0,IF(U79&lt;=Калькулятор_2!$B$7,0,0)))</f>
        <v>0</v>
      </c>
      <c r="K79" s="100">
        <f>IF(U79&gt;(Калькулятор_2!$B$7+2),"Скрыть",IF(U79=Калькулятор_2!$B$7+2,SUM($K$6:K78),IF(U79&lt;=Калькулятор_2!$B$7,0,0)))</f>
        <v>0</v>
      </c>
      <c r="L79" s="103">
        <f>IF(U79&gt;(Калькулятор_2!$B$7+2),"Скрыть",IF(U79=Калькулятор_2!$B$7+2,0,IF(U79&lt;=Калькулятор_2!$B$7,0,0)))</f>
        <v>0</v>
      </c>
      <c r="M79" s="101">
        <f>IF(U79&gt;(Калькулятор_2!$B$7+2),"Скрыть",IF(U79=Калькулятор_2!$B$7+2,0,IF(U79&lt;=Калькулятор_2!$B$7,0,0)))</f>
        <v>0</v>
      </c>
      <c r="N79" s="101">
        <f>IF(U79&gt;(Калькулятор_2!$B$7+2),"Скрыть",IF(U79=Калькулятор_2!$B$7+2,0,IF(U79&lt;=Калькулятор_2!$B$7,0,0)))</f>
        <v>0</v>
      </c>
      <c r="O79" s="101">
        <f>IF(U79&gt;(Калькулятор_2!$B$7+2),"Скрыть",IF(U79=Калькулятор_2!$B$7+2,0,IF(U79&lt;=Калькулятор_2!$B$7,0,0)))</f>
        <v>0</v>
      </c>
      <c r="P79" s="101">
        <f>IF(U79&gt;(Калькулятор_2!$B$7+2),"Скрыть",IF(U79=Калькулятор_2!$B$7+2,0,IF(U79&lt;=Калькулятор_2!$B$7,0,0)))</f>
        <v>0</v>
      </c>
      <c r="Q79" s="101">
        <f>IF(U79&gt;(Калькулятор_2!$B$7+2),"Скрыть",IF(U79=Калькулятор_2!$B$7+2,0,IF(U79&lt;=Калькулятор_2!$B$7,0,0)))</f>
        <v>0</v>
      </c>
      <c r="R79" s="101">
        <f>IF(U79&gt;(Калькулятор_2!$B$7+2),"Скрыть",IF(U79=Калькулятор_2!$B$7+2,0,IF(U79&lt;=Калькулятор_2!$B$7,0,0)))</f>
        <v>0</v>
      </c>
      <c r="S79" s="104" t="str">
        <f>IF(U79&gt;(Калькулятор_2!$B$7+2),"Скрыть",IF(U79=Калькулятор_2!$B$7+2,XIRR($E$6:E78,$C$6:C78,50),"Х"))</f>
        <v>Х</v>
      </c>
      <c r="T79" s="105" t="str">
        <f>IF(U79&gt;(Калькулятор_2!$B$7+2),"Скрыть",IF(U79=Калькулятор_2!$B$7+2,G79+F79+K79,"Х"))</f>
        <v>Х</v>
      </c>
      <c r="U79" s="95">
        <v>74</v>
      </c>
      <c r="V79" s="96">
        <f ca="1">Калькулятор_2!E77</f>
        <v>-600</v>
      </c>
    </row>
    <row r="80" spans="1:22" ht="15.6" x14ac:dyDescent="0.3">
      <c r="B80" s="97" t="str">
        <f>IF(U80&gt;(Калькулятор_2!$B$7+2),"Скрыть",IF(U80=Калькулятор_2!$B$7+2,"Усього",Калькулятор_2!C78))</f>
        <v>Усього</v>
      </c>
      <c r="C80" s="98" t="str">
        <f>IF(U80&gt;(Калькулятор_2!$B$7+2),"Скрыть",IF(U80=Калькулятор_2!$B$7+2,"Х",Калькулятор_2!D78))</f>
        <v>Х</v>
      </c>
      <c r="D80" s="99" t="str">
        <f>IF(U80&gt;(Калькулятор_2!$B$7+2),"Скрыть",IF(U80=Калькулятор_2!$B$7+2,"Усього",IFERROR(C80-C79,"")))</f>
        <v>Усього</v>
      </c>
      <c r="E80" s="100">
        <f ca="1">IF(U80&gt;(Калькулятор_2!$B$7+2),"Скрыть",IF(U80=Калькулятор_2!$B$7+2,SUM(E79),Калькулятор_2!I78))</f>
        <v>622.5</v>
      </c>
      <c r="F80" s="100">
        <f ca="1">IF(U80&gt;(Калькулятор_2!$B$7+2),"Скрыть",IF(U80=Калькулятор_2!$B$7+2,SUM(F79),Калькулятор_2!G78))</f>
        <v>600</v>
      </c>
      <c r="G80" s="100">
        <f ca="1">IF(U80&gt;(Калькулятор_2!$B$7+2),"Скрыть",IF(U80=Калькулятор_2!$B$7+2,SUM($G$6:G79),Калькулятор_2!H78))</f>
        <v>1782</v>
      </c>
      <c r="H80" s="101">
        <f>IF(U80&gt;(Калькулятор_2!$B$7+2),"Скрыть",IF(U80=Калькулятор_2!$B$7+2,0,IF(U80&lt;=Калькулятор_2!$B$7,0,0)))</f>
        <v>0</v>
      </c>
      <c r="I80" s="101">
        <f>IF(U80&gt;(Калькулятор_2!$B$7+2),"Скрыть",IF(U80=Калькулятор_2!$B$7+2,0,IF(U80&lt;=Калькулятор_2!$B$7,0,0)))</f>
        <v>0</v>
      </c>
      <c r="J80" s="102">
        <f>IF(U80&gt;(Калькулятор_2!$B$7+2),"Скрыть",IF(U80=Калькулятор_2!$B$7+2,0,IF(U80&lt;=Калькулятор_2!$B$7,0,0)))</f>
        <v>0</v>
      </c>
      <c r="K80" s="100">
        <f>IF(U80&gt;(Калькулятор_2!$B$7+2),"Скрыть",IF(U80=Калькулятор_2!$B$7+2,SUM($K$6:K79),IF(U80&lt;=Калькулятор_2!$B$7,0,0)))</f>
        <v>0</v>
      </c>
      <c r="L80" s="103">
        <f>IF(U80&gt;(Калькулятор_2!$B$7+2),"Скрыть",IF(U80=Калькулятор_2!$B$7+2,0,IF(U80&lt;=Калькулятор_2!$B$7,0,0)))</f>
        <v>0</v>
      </c>
      <c r="M80" s="101">
        <f>IF(U80&gt;(Калькулятор_2!$B$7+2),"Скрыть",IF(U80=Калькулятор_2!$B$7+2,0,IF(U80&lt;=Калькулятор_2!$B$7,0,0)))</f>
        <v>0</v>
      </c>
      <c r="N80" s="101">
        <f>IF(U80&gt;(Калькулятор_2!$B$7+2),"Скрыть",IF(U80=Калькулятор_2!$B$7+2,0,IF(U80&lt;=Калькулятор_2!$B$7,0,0)))</f>
        <v>0</v>
      </c>
      <c r="O80" s="101">
        <f>IF(U80&gt;(Калькулятор_2!$B$7+2),"Скрыть",IF(U80=Калькулятор_2!$B$7+2,0,IF(U80&lt;=Калькулятор_2!$B$7,0,0)))</f>
        <v>0</v>
      </c>
      <c r="P80" s="101">
        <f>IF(U80&gt;(Калькулятор_2!$B$7+2),"Скрыть",IF(U80=Калькулятор_2!$B$7+2,0,IF(U80&lt;=Калькулятор_2!$B$7,0,0)))</f>
        <v>0</v>
      </c>
      <c r="Q80" s="101">
        <f>IF(U80&gt;(Калькулятор_2!$B$7+2),"Скрыть",IF(U80=Калькулятор_2!$B$7+2,0,IF(U80&lt;=Калькулятор_2!$B$7,0,0)))</f>
        <v>0</v>
      </c>
      <c r="R80" s="101">
        <f>IF(U80&gt;(Калькулятор_2!$B$7+2),"Скрыть",IF(U80=Калькулятор_2!$B$7+2,0,IF(U80&lt;=Калькулятор_2!$B$7,0,0)))</f>
        <v>0</v>
      </c>
      <c r="S80" s="104">
        <f ca="1">IF(U80&gt;(Калькулятор_2!$B$7+2),"Скрыть",IF(U80=Калькулятор_2!$B$7+2,XIRR($E$6:E79,$C$6:C79,50),"Х"))</f>
        <v>32.389313541352749</v>
      </c>
      <c r="T80" s="105">
        <f ca="1">IF(U80&gt;(Калькулятор_2!$B$7+2),"Скрыть",IF(U80=Калькулятор_2!$B$7+2,G80+F80+K80,"Х"))</f>
        <v>2382</v>
      </c>
      <c r="U80" s="95">
        <v>75</v>
      </c>
      <c r="V80" s="96">
        <f>Калькулятор_2!E78</f>
        <v>0</v>
      </c>
    </row>
  </sheetData>
  <sheetProtection algorithmName="SHA-512" hashValue="Y5LlKbfo0ft4frv5c9ho4/Jtw0Prh7NzJylfSfiU3g1EEAO6RS71xkpDhx9keRo4llC7CvGCENEwtbibiXVvEw==" saltValue="BvUhMRzWKPNrk8r0RUBUew==" spinCount="100000" sheet="1" objects="1" scenarios="1"/>
  <mergeCells count="13">
    <mergeCell ref="B1:B4"/>
    <mergeCell ref="C1:C4"/>
    <mergeCell ref="D1:D4"/>
    <mergeCell ref="E1:E4"/>
    <mergeCell ref="F1:R1"/>
    <mergeCell ref="T1:T4"/>
    <mergeCell ref="F2:F4"/>
    <mergeCell ref="G2:G4"/>
    <mergeCell ref="H2:R2"/>
    <mergeCell ref="H3:K3"/>
    <mergeCell ref="L3:M3"/>
    <mergeCell ref="N3:R3"/>
    <mergeCell ref="S1:S4"/>
  </mergeCells>
  <conditionalFormatting sqref="B6:T80">
    <cfRule type="cellIs" dxfId="0" priority="1" operator="equal">
      <formula>"Скрыть"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5</vt:i4>
      </vt:variant>
    </vt:vector>
  </HeadingPairs>
  <TitlesOfParts>
    <vt:vector size="5" baseType="lpstr">
      <vt:lpstr>Калькулятор сайт</vt:lpstr>
      <vt:lpstr>Калькулятор_1</vt:lpstr>
      <vt:lpstr>Калькулятор_2</vt:lpstr>
      <vt:lpstr>График_Внесено 1й платіж</vt:lpstr>
      <vt:lpstr>График_Не внесено 1й платіж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Sergey Garmash</cp:lastModifiedBy>
  <dcterms:created xsi:type="dcterms:W3CDTF">2025-07-04T09:04:15Z</dcterms:created>
  <dcterms:modified xsi:type="dcterms:W3CDTF">2025-07-08T09:28:45Z</dcterms:modified>
</cp:coreProperties>
</file>